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EstaPasta_de_trabalho" defaultThemeVersion="124226"/>
  <mc:AlternateContent xmlns:mc="http://schemas.openxmlformats.org/markup-compatibility/2006">
    <mc:Choice Requires="x15">
      <x15ac:absPath xmlns:x15ac="http://schemas.microsoft.com/office/spreadsheetml/2010/11/ac" url="I:\SEGECON\2. Atas SRP\Atas UDESC\PE 1662.2024 SRP SGPE 43965.2024 - Material de Limpeza - VIG 03.02.2026\"/>
    </mc:Choice>
  </mc:AlternateContent>
  <xr:revisionPtr revIDLastSave="0" documentId="13_ncr:1_{C421E411-0DAC-4F73-BFEB-9A6553DE1B12}" xr6:coauthVersionLast="47" xr6:coauthVersionMax="47" xr10:uidLastSave="{00000000-0000-0000-0000-000000000000}"/>
  <bookViews>
    <workbookView xWindow="28680" yWindow="-120" windowWidth="29040" windowHeight="15720" tabRatio="894" activeTab="16" xr2:uid="{00000000-000D-0000-FFFF-FFFF00000000}"/>
  </bookViews>
  <sheets>
    <sheet name="Dashboard" sheetId="147" r:id="rId1"/>
    <sheet name="Dados Dashboard" sheetId="146" r:id="rId2"/>
    <sheet name="Reitoria - SEAL" sheetId="145" r:id="rId3"/>
    <sheet name="ESAG" sheetId="141" r:id="rId4"/>
    <sheet name="CEART" sheetId="113" r:id="rId5"/>
    <sheet name="FAED" sheetId="134" r:id="rId6"/>
    <sheet name="CEAD" sheetId="121" r:id="rId7"/>
    <sheet name="CEFID" sheetId="135" r:id="rId8"/>
    <sheet name="CERES" sheetId="140" r:id="rId9"/>
    <sheet name="CESFI" sheetId="139" r:id="rId10"/>
    <sheet name="CCT" sheetId="136" r:id="rId11"/>
    <sheet name="CEPLAN" sheetId="143" r:id="rId12"/>
    <sheet name="CEAVI" sheetId="129" r:id="rId13"/>
    <sheet name="CAV" sheetId="137" r:id="rId14"/>
    <sheet name="CEO" sheetId="138" r:id="rId15"/>
    <sheet name="CESMO" sheetId="144" r:id="rId16"/>
    <sheet name="GESTOR da Ata" sheetId="128" r:id="rId17"/>
    <sheet name="CARONA-uso exclusivo do GESTOR!" sheetId="142" r:id="rId18"/>
  </sheets>
  <definedNames>
    <definedName name="_xlnm._FilterDatabase" localSheetId="17" hidden="1">'CARONA-uso exclusivo do GESTOR!'!$A$3:$AI$37</definedName>
    <definedName name="_xlnm._FilterDatabase" localSheetId="13" hidden="1">CAV!$A$3:$S$3</definedName>
    <definedName name="_xlnm._FilterDatabase" localSheetId="10" hidden="1">CCT!$A$3:$S$3</definedName>
    <definedName name="_xlnm._FilterDatabase" localSheetId="6" hidden="1">CEAD!$A$3:$K$3</definedName>
    <definedName name="_xlnm._FilterDatabase" localSheetId="4" hidden="1">CEART!$A$3:$S$3</definedName>
    <definedName name="_xlnm._FilterDatabase" localSheetId="12" hidden="1">CEAVI!$A$3:$S$3</definedName>
    <definedName name="_xlnm._FilterDatabase" localSheetId="7" hidden="1">CEFID!$A$3:$S$3</definedName>
    <definedName name="_xlnm._FilterDatabase" localSheetId="14" hidden="1">CEO!$A$3:$S$3</definedName>
    <definedName name="_xlnm._FilterDatabase" localSheetId="11" hidden="1">CEPLAN!$A$3:$S$3</definedName>
    <definedName name="_xlnm._FilterDatabase" localSheetId="8" hidden="1">CERES!$A$3:$S$3</definedName>
    <definedName name="_xlnm._FilterDatabase" localSheetId="9" hidden="1">CESFI!$A$3:$S$3</definedName>
    <definedName name="_xlnm._FilterDatabase" localSheetId="15" hidden="1">CESMO!$A$3:$S$3</definedName>
    <definedName name="_xlnm._FilterDatabase" localSheetId="1" hidden="1">'Dados Dashboard'!$A$2:$AI$36</definedName>
    <definedName name="_xlnm._FilterDatabase" localSheetId="3" hidden="1">ESAG!$A$3:$S$3</definedName>
    <definedName name="_xlnm._FilterDatabase" localSheetId="5" hidden="1">FAED!$A$3:$S$3</definedName>
    <definedName name="_xlnm._FilterDatabase" localSheetId="16" hidden="1">'GESTOR da Ata'!$A$3:$R$3</definedName>
    <definedName name="_xlnm._FilterDatabase" localSheetId="2" hidden="1">'Reitoria - SEAL'!$B$3:$S$3</definedName>
    <definedName name="CEPLAN" localSheetId="17">#REF!</definedName>
    <definedName name="CEPLAN" localSheetId="12">#REF!</definedName>
    <definedName name="CEPLAN" localSheetId="16">#REF!</definedName>
    <definedName name="CEPLAN">#REF!</definedName>
    <definedName name="diasuteis" localSheetId="17">#REF!</definedName>
    <definedName name="diasuteis" localSheetId="12">#REF!</definedName>
    <definedName name="diasuteis" localSheetId="16">#REF!</definedName>
    <definedName name="diasuteis">#REF!</definedName>
    <definedName name="Ferias" localSheetId="17">#REF!</definedName>
    <definedName name="Ferias" localSheetId="12">#REF!</definedName>
    <definedName name="Ferias" localSheetId="16">#REF!</definedName>
    <definedName name="Ferias">#REF!</definedName>
    <definedName name="RD" localSheetId="17">OFFSET(#REF!,(MATCH(SMALL(#REF!,ROW()-10),#REF!,0)-1),0)</definedName>
    <definedName name="RD" localSheetId="12">OFFSET(#REF!,(MATCH(SMALL(#REF!,ROW()-10),#REF!,0)-1),0)</definedName>
    <definedName name="RD" localSheetId="16">OFFSET(#REF!,(MATCH(SMALL(#REF!,ROW()-10),#REF!,0)-1),0)</definedName>
    <definedName name="RD">OFFSET(#REF!,(MATCH(SMALL(#REF!,ROW()-10),#REF!,0)-1),0)</definedName>
    <definedName name="SegmentaçãodeDados_Item">#N/A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9"/>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 i="142" l="1"/>
  <c r="L5" i="144"/>
  <c r="L6" i="144"/>
  <c r="L7" i="144"/>
  <c r="L8" i="144"/>
  <c r="L9" i="144"/>
  <c r="L10" i="144"/>
  <c r="L11" i="144"/>
  <c r="L12" i="144"/>
  <c r="L13" i="144"/>
  <c r="L14" i="144"/>
  <c r="L15" i="144"/>
  <c r="L16" i="144"/>
  <c r="L17" i="144"/>
  <c r="L18" i="144"/>
  <c r="L19" i="144"/>
  <c r="L20" i="144"/>
  <c r="L21" i="144"/>
  <c r="L22" i="144"/>
  <c r="L23" i="144"/>
  <c r="L24" i="144"/>
  <c r="L25" i="144"/>
  <c r="L26" i="144"/>
  <c r="L27" i="144"/>
  <c r="L28" i="144"/>
  <c r="L29" i="144"/>
  <c r="L30" i="144"/>
  <c r="L31" i="144"/>
  <c r="L32" i="144"/>
  <c r="L33" i="144"/>
  <c r="L34" i="144"/>
  <c r="L35" i="144"/>
  <c r="L36" i="144"/>
  <c r="L37" i="144"/>
  <c r="L4" i="144"/>
  <c r="K5" i="144"/>
  <c r="K6" i="144"/>
  <c r="K7" i="144"/>
  <c r="K8" i="144"/>
  <c r="K9" i="144"/>
  <c r="K10" i="144"/>
  <c r="K11" i="144"/>
  <c r="K12" i="144"/>
  <c r="K13" i="144"/>
  <c r="K14" i="144"/>
  <c r="K15" i="144"/>
  <c r="K16" i="144"/>
  <c r="K17" i="144"/>
  <c r="K18" i="144"/>
  <c r="K19" i="144"/>
  <c r="K20" i="144"/>
  <c r="K21" i="144"/>
  <c r="K22" i="144"/>
  <c r="K23" i="144"/>
  <c r="K24" i="144"/>
  <c r="K25" i="144"/>
  <c r="K26" i="144"/>
  <c r="K27" i="144"/>
  <c r="K28" i="144"/>
  <c r="K29" i="144"/>
  <c r="K30" i="144"/>
  <c r="K31" i="144"/>
  <c r="K32" i="144"/>
  <c r="K33" i="144"/>
  <c r="K34" i="144"/>
  <c r="K35" i="144"/>
  <c r="K36" i="144"/>
  <c r="K37" i="144"/>
  <c r="K4" i="144"/>
  <c r="L37" i="138"/>
  <c r="L5" i="138"/>
  <c r="L6" i="138"/>
  <c r="L7" i="138"/>
  <c r="L8" i="138"/>
  <c r="L9" i="138"/>
  <c r="L10" i="138"/>
  <c r="L11" i="138"/>
  <c r="L12" i="138"/>
  <c r="L13" i="138"/>
  <c r="L14" i="138"/>
  <c r="L15" i="138"/>
  <c r="L16" i="138"/>
  <c r="L17" i="138"/>
  <c r="L18" i="138"/>
  <c r="L19" i="138"/>
  <c r="L20" i="138"/>
  <c r="L21" i="138"/>
  <c r="L22" i="138"/>
  <c r="L23" i="138"/>
  <c r="L24" i="138"/>
  <c r="L25" i="138"/>
  <c r="L26" i="138"/>
  <c r="L27" i="138"/>
  <c r="L28" i="138"/>
  <c r="L29" i="138"/>
  <c r="L30" i="138"/>
  <c r="L31" i="138"/>
  <c r="L32" i="138"/>
  <c r="L33" i="138"/>
  <c r="L34" i="138"/>
  <c r="L35" i="138"/>
  <c r="L36" i="138"/>
  <c r="K5" i="138"/>
  <c r="K6" i="138"/>
  <c r="K7" i="138"/>
  <c r="K8" i="138"/>
  <c r="K9" i="138"/>
  <c r="K10" i="138"/>
  <c r="K11" i="138"/>
  <c r="K12" i="138"/>
  <c r="K13" i="138"/>
  <c r="K14" i="138"/>
  <c r="K15" i="138"/>
  <c r="K16" i="138"/>
  <c r="K17" i="138"/>
  <c r="K18" i="138"/>
  <c r="K19" i="138"/>
  <c r="K20" i="138"/>
  <c r="K21" i="138"/>
  <c r="K22" i="138"/>
  <c r="K23" i="138"/>
  <c r="K24" i="138"/>
  <c r="K25" i="138"/>
  <c r="K26" i="138"/>
  <c r="K27" i="138"/>
  <c r="K28" i="138"/>
  <c r="K29" i="138"/>
  <c r="K30" i="138"/>
  <c r="K31" i="138"/>
  <c r="K32" i="138"/>
  <c r="K33" i="138"/>
  <c r="K34" i="138"/>
  <c r="K35" i="138"/>
  <c r="K36" i="138"/>
  <c r="K37" i="138"/>
  <c r="L4" i="138"/>
  <c r="K4" i="138"/>
  <c r="L5" i="137"/>
  <c r="L6" i="137"/>
  <c r="L7" i="137"/>
  <c r="L8" i="137"/>
  <c r="L9" i="137"/>
  <c r="L10" i="137"/>
  <c r="L11" i="137"/>
  <c r="L12" i="137"/>
  <c r="L13" i="137"/>
  <c r="L14" i="137"/>
  <c r="L15" i="137"/>
  <c r="L16" i="137"/>
  <c r="L17" i="137"/>
  <c r="L18" i="137"/>
  <c r="L19" i="137"/>
  <c r="L20" i="137"/>
  <c r="L21" i="137"/>
  <c r="L22" i="137"/>
  <c r="L23" i="137"/>
  <c r="L24" i="137"/>
  <c r="L25" i="137"/>
  <c r="L26" i="137"/>
  <c r="L27" i="137"/>
  <c r="L28" i="137"/>
  <c r="L29" i="137"/>
  <c r="L30" i="137"/>
  <c r="L31" i="137"/>
  <c r="L32" i="137"/>
  <c r="L33" i="137"/>
  <c r="L34" i="137"/>
  <c r="L35" i="137"/>
  <c r="L36" i="137"/>
  <c r="L37" i="137"/>
  <c r="K5" i="137"/>
  <c r="K6" i="137"/>
  <c r="K7" i="137"/>
  <c r="K8" i="137"/>
  <c r="K9" i="137"/>
  <c r="K10" i="137"/>
  <c r="K11" i="137"/>
  <c r="K12" i="137"/>
  <c r="K13" i="137"/>
  <c r="K14" i="137"/>
  <c r="K15" i="137"/>
  <c r="K16" i="137"/>
  <c r="K17" i="137"/>
  <c r="K18" i="137"/>
  <c r="K19" i="137"/>
  <c r="K20" i="137"/>
  <c r="K21" i="137"/>
  <c r="K22" i="137"/>
  <c r="K23" i="137"/>
  <c r="K24" i="137"/>
  <c r="K25" i="137"/>
  <c r="K26" i="137"/>
  <c r="K27" i="137"/>
  <c r="K28" i="137"/>
  <c r="K29" i="137"/>
  <c r="K30" i="137"/>
  <c r="K31" i="137"/>
  <c r="K32" i="137"/>
  <c r="K33" i="137"/>
  <c r="K34" i="137"/>
  <c r="K35" i="137"/>
  <c r="K36" i="137"/>
  <c r="K37" i="137"/>
  <c r="L4" i="137"/>
  <c r="K4" i="137"/>
  <c r="L5" i="129"/>
  <c r="L6" i="129"/>
  <c r="L7" i="129"/>
  <c r="L8" i="129"/>
  <c r="L9" i="129"/>
  <c r="L10" i="129"/>
  <c r="L11" i="129"/>
  <c r="L12" i="129"/>
  <c r="L13" i="129"/>
  <c r="L14" i="129"/>
  <c r="L15" i="129"/>
  <c r="L16" i="129"/>
  <c r="L17" i="129"/>
  <c r="L18" i="129"/>
  <c r="L19" i="129"/>
  <c r="L20" i="129"/>
  <c r="L21" i="129"/>
  <c r="L22" i="129"/>
  <c r="L23" i="129"/>
  <c r="L24" i="129"/>
  <c r="L25" i="129"/>
  <c r="L26" i="129"/>
  <c r="L27" i="129"/>
  <c r="L28" i="129"/>
  <c r="L29" i="129"/>
  <c r="L30" i="129"/>
  <c r="L31" i="129"/>
  <c r="L32" i="129"/>
  <c r="L33" i="129"/>
  <c r="L34" i="129"/>
  <c r="L35" i="129"/>
  <c r="L36" i="129"/>
  <c r="L37" i="129"/>
  <c r="K5" i="129"/>
  <c r="K6" i="129"/>
  <c r="K7" i="129"/>
  <c r="K8" i="129"/>
  <c r="K9" i="129"/>
  <c r="K10" i="129"/>
  <c r="K11" i="129"/>
  <c r="K12" i="129"/>
  <c r="K13" i="129"/>
  <c r="K14" i="129"/>
  <c r="K15" i="129"/>
  <c r="K16" i="129"/>
  <c r="K17" i="129"/>
  <c r="K18" i="129"/>
  <c r="K19" i="129"/>
  <c r="K20" i="129"/>
  <c r="K21" i="129"/>
  <c r="K22" i="129"/>
  <c r="K23" i="129"/>
  <c r="K24" i="129"/>
  <c r="K25" i="129"/>
  <c r="K26" i="129"/>
  <c r="K27" i="129"/>
  <c r="K28" i="129"/>
  <c r="K29" i="129"/>
  <c r="K30" i="129"/>
  <c r="K31" i="129"/>
  <c r="K32" i="129"/>
  <c r="K33" i="129"/>
  <c r="K34" i="129"/>
  <c r="K35" i="129"/>
  <c r="K36" i="129"/>
  <c r="K37" i="129"/>
  <c r="L4" i="129"/>
  <c r="K4" i="129"/>
  <c r="L5" i="143"/>
  <c r="L6" i="143"/>
  <c r="L7" i="143"/>
  <c r="L8" i="143"/>
  <c r="L9" i="143"/>
  <c r="L10" i="143"/>
  <c r="L11" i="143"/>
  <c r="L12" i="143"/>
  <c r="L13" i="143"/>
  <c r="L14" i="143"/>
  <c r="L15" i="143"/>
  <c r="L16" i="143"/>
  <c r="L17" i="143"/>
  <c r="L18" i="143"/>
  <c r="L19" i="143"/>
  <c r="L20" i="143"/>
  <c r="L21" i="143"/>
  <c r="L22" i="143"/>
  <c r="L23" i="143"/>
  <c r="L24" i="143"/>
  <c r="L25" i="143"/>
  <c r="L26" i="143"/>
  <c r="L27" i="143"/>
  <c r="L28" i="143"/>
  <c r="L29" i="143"/>
  <c r="L30" i="143"/>
  <c r="L31" i="143"/>
  <c r="L32" i="143"/>
  <c r="L33" i="143"/>
  <c r="L34" i="143"/>
  <c r="L35" i="143"/>
  <c r="L36" i="143"/>
  <c r="L37" i="143"/>
  <c r="K5" i="143"/>
  <c r="K6" i="143"/>
  <c r="K7" i="143"/>
  <c r="K8" i="143"/>
  <c r="K9" i="143"/>
  <c r="K10" i="143"/>
  <c r="K11" i="143"/>
  <c r="K12" i="143"/>
  <c r="K13" i="143"/>
  <c r="K14" i="143"/>
  <c r="K15" i="143"/>
  <c r="K16" i="143"/>
  <c r="K17" i="143"/>
  <c r="K18" i="143"/>
  <c r="K19" i="143"/>
  <c r="K20" i="143"/>
  <c r="K21" i="143"/>
  <c r="K22" i="143"/>
  <c r="K23" i="143"/>
  <c r="K24" i="143"/>
  <c r="K25" i="143"/>
  <c r="K26" i="143"/>
  <c r="K27" i="143"/>
  <c r="K28" i="143"/>
  <c r="K29" i="143"/>
  <c r="K30" i="143"/>
  <c r="K31" i="143"/>
  <c r="K32" i="143"/>
  <c r="K33" i="143"/>
  <c r="K34" i="143"/>
  <c r="K35" i="143"/>
  <c r="K36" i="143"/>
  <c r="K37" i="143"/>
  <c r="L4" i="143"/>
  <c r="K4" i="143"/>
  <c r="L5" i="136"/>
  <c r="L6" i="136"/>
  <c r="L7" i="136"/>
  <c r="L8" i="136"/>
  <c r="L9" i="136"/>
  <c r="L10" i="136"/>
  <c r="L11" i="136"/>
  <c r="L12" i="136"/>
  <c r="L13" i="136"/>
  <c r="L14" i="136"/>
  <c r="L15" i="136"/>
  <c r="L16" i="136"/>
  <c r="L17" i="136"/>
  <c r="L18" i="136"/>
  <c r="L19" i="136"/>
  <c r="L20" i="136"/>
  <c r="L21" i="136"/>
  <c r="L22" i="136"/>
  <c r="L23" i="136"/>
  <c r="L24" i="136"/>
  <c r="L25" i="136"/>
  <c r="L26" i="136"/>
  <c r="L27" i="136"/>
  <c r="L28" i="136"/>
  <c r="L29" i="136"/>
  <c r="L30" i="136"/>
  <c r="L31" i="136"/>
  <c r="L32" i="136"/>
  <c r="L33" i="136"/>
  <c r="L34" i="136"/>
  <c r="L35" i="136"/>
  <c r="L36" i="136"/>
  <c r="L37" i="136"/>
  <c r="K5" i="136"/>
  <c r="K6" i="136"/>
  <c r="K7" i="136"/>
  <c r="K8" i="136"/>
  <c r="K9" i="136"/>
  <c r="K10" i="136"/>
  <c r="K11" i="136"/>
  <c r="K12" i="136"/>
  <c r="K13" i="136"/>
  <c r="K14" i="136"/>
  <c r="K15" i="136"/>
  <c r="K16" i="136"/>
  <c r="K17" i="136"/>
  <c r="K18" i="136"/>
  <c r="K19" i="136"/>
  <c r="K20" i="136"/>
  <c r="K21" i="136"/>
  <c r="K22" i="136"/>
  <c r="K23" i="136"/>
  <c r="K24" i="136"/>
  <c r="K25" i="136"/>
  <c r="K26" i="136"/>
  <c r="K27" i="136"/>
  <c r="K28" i="136"/>
  <c r="K29" i="136"/>
  <c r="K30" i="136"/>
  <c r="K31" i="136"/>
  <c r="K32" i="136"/>
  <c r="K33" i="136"/>
  <c r="K34" i="136"/>
  <c r="K35" i="136"/>
  <c r="K36" i="136"/>
  <c r="K37" i="136"/>
  <c r="L4" i="136"/>
  <c r="K4" i="136"/>
  <c r="L5" i="139"/>
  <c r="L6" i="139"/>
  <c r="L7" i="139"/>
  <c r="L8" i="139"/>
  <c r="L9" i="139"/>
  <c r="L10" i="139"/>
  <c r="L11" i="139"/>
  <c r="L12" i="139"/>
  <c r="L13" i="139"/>
  <c r="L14" i="139"/>
  <c r="L15" i="139"/>
  <c r="L16" i="139"/>
  <c r="L17" i="139"/>
  <c r="L18" i="139"/>
  <c r="L19" i="139"/>
  <c r="L20" i="139"/>
  <c r="L21" i="139"/>
  <c r="L22" i="139"/>
  <c r="L23" i="139"/>
  <c r="L24" i="139"/>
  <c r="L25" i="139"/>
  <c r="L26" i="139"/>
  <c r="L27" i="139"/>
  <c r="L28" i="139"/>
  <c r="L29" i="139"/>
  <c r="L30" i="139"/>
  <c r="L31" i="139"/>
  <c r="L32" i="139"/>
  <c r="L33" i="139"/>
  <c r="L34" i="139"/>
  <c r="L35" i="139"/>
  <c r="L36" i="139"/>
  <c r="L37" i="139"/>
  <c r="L4" i="139"/>
  <c r="K5" i="139"/>
  <c r="K6" i="139"/>
  <c r="K7" i="139"/>
  <c r="K8" i="139"/>
  <c r="K9" i="139"/>
  <c r="K10" i="139"/>
  <c r="K11" i="139"/>
  <c r="K12" i="139"/>
  <c r="K13" i="139"/>
  <c r="K14" i="139"/>
  <c r="K15" i="139"/>
  <c r="K16" i="139"/>
  <c r="K17" i="139"/>
  <c r="K18" i="139"/>
  <c r="K19" i="139"/>
  <c r="K20" i="139"/>
  <c r="K21" i="139"/>
  <c r="K22" i="139"/>
  <c r="K23" i="139"/>
  <c r="K24" i="139"/>
  <c r="K25" i="139"/>
  <c r="K26" i="139"/>
  <c r="K27" i="139"/>
  <c r="K28" i="139"/>
  <c r="K29" i="139"/>
  <c r="K30" i="139"/>
  <c r="K31" i="139"/>
  <c r="K32" i="139"/>
  <c r="K33" i="139"/>
  <c r="K34" i="139"/>
  <c r="K35" i="139"/>
  <c r="K36" i="139"/>
  <c r="K37" i="139"/>
  <c r="K4" i="139"/>
  <c r="L5" i="140"/>
  <c r="L6" i="140"/>
  <c r="L7" i="140"/>
  <c r="L8" i="140"/>
  <c r="L9" i="140"/>
  <c r="L10" i="140"/>
  <c r="L11" i="140"/>
  <c r="L12" i="140"/>
  <c r="L13" i="140"/>
  <c r="L14" i="140"/>
  <c r="L15" i="140"/>
  <c r="L16" i="140"/>
  <c r="L17" i="140"/>
  <c r="L18" i="140"/>
  <c r="L19" i="140"/>
  <c r="L20" i="140"/>
  <c r="L21" i="140"/>
  <c r="L22" i="140"/>
  <c r="L23" i="140"/>
  <c r="L24" i="140"/>
  <c r="L25" i="140"/>
  <c r="L26" i="140"/>
  <c r="L27" i="140"/>
  <c r="L28" i="140"/>
  <c r="L29" i="140"/>
  <c r="L30" i="140"/>
  <c r="L31" i="140"/>
  <c r="L32" i="140"/>
  <c r="L33" i="140"/>
  <c r="L34" i="140"/>
  <c r="L35" i="140"/>
  <c r="L36" i="140"/>
  <c r="L37" i="140"/>
  <c r="K5" i="140"/>
  <c r="K6" i="140"/>
  <c r="K7" i="140"/>
  <c r="K8" i="140"/>
  <c r="K9" i="140"/>
  <c r="K10" i="140"/>
  <c r="K11" i="140"/>
  <c r="K12" i="140"/>
  <c r="K13" i="140"/>
  <c r="K14" i="140"/>
  <c r="K15" i="140"/>
  <c r="K16" i="140"/>
  <c r="K17" i="140"/>
  <c r="K18" i="140"/>
  <c r="K19" i="140"/>
  <c r="K20" i="140"/>
  <c r="K21" i="140"/>
  <c r="K22" i="140"/>
  <c r="K23" i="140"/>
  <c r="K24" i="140"/>
  <c r="K25" i="140"/>
  <c r="K26" i="140"/>
  <c r="K27" i="140"/>
  <c r="K28" i="140"/>
  <c r="K29" i="140"/>
  <c r="K30" i="140"/>
  <c r="K31" i="140"/>
  <c r="K32" i="140"/>
  <c r="K33" i="140"/>
  <c r="K34" i="140"/>
  <c r="K35" i="140"/>
  <c r="K36" i="140"/>
  <c r="K37" i="140"/>
  <c r="L4" i="140"/>
  <c r="K4" i="140"/>
  <c r="L5" i="135"/>
  <c r="L6" i="135"/>
  <c r="L7" i="135"/>
  <c r="L8" i="135"/>
  <c r="L9" i="135"/>
  <c r="L10" i="135"/>
  <c r="L11" i="135"/>
  <c r="L12" i="135"/>
  <c r="L13" i="135"/>
  <c r="L14" i="135"/>
  <c r="L15" i="135"/>
  <c r="L16" i="135"/>
  <c r="L17" i="135"/>
  <c r="L18" i="135"/>
  <c r="L19" i="135"/>
  <c r="L20" i="135"/>
  <c r="L21" i="135"/>
  <c r="L22" i="135"/>
  <c r="L23" i="135"/>
  <c r="L24" i="135"/>
  <c r="L25" i="135"/>
  <c r="L26" i="135"/>
  <c r="L27" i="135"/>
  <c r="L28" i="135"/>
  <c r="L29" i="135"/>
  <c r="L30" i="135"/>
  <c r="L31" i="135"/>
  <c r="L32" i="135"/>
  <c r="L33" i="135"/>
  <c r="L34" i="135"/>
  <c r="L35" i="135"/>
  <c r="L36" i="135"/>
  <c r="L37" i="135"/>
  <c r="K5" i="135"/>
  <c r="K6" i="135"/>
  <c r="K7" i="135"/>
  <c r="K8" i="135"/>
  <c r="K9" i="135"/>
  <c r="K10" i="135"/>
  <c r="K11" i="135"/>
  <c r="K12" i="135"/>
  <c r="K13" i="135"/>
  <c r="K14" i="135"/>
  <c r="K15" i="135"/>
  <c r="K16" i="135"/>
  <c r="K17" i="135"/>
  <c r="K18" i="135"/>
  <c r="K19" i="135"/>
  <c r="K20" i="135"/>
  <c r="K21" i="135"/>
  <c r="K22" i="135"/>
  <c r="K23" i="135"/>
  <c r="K24" i="135"/>
  <c r="K25" i="135"/>
  <c r="K26" i="135"/>
  <c r="K27" i="135"/>
  <c r="K28" i="135"/>
  <c r="K29" i="135"/>
  <c r="K30" i="135"/>
  <c r="K31" i="135"/>
  <c r="K32" i="135"/>
  <c r="K33" i="135"/>
  <c r="K34" i="135"/>
  <c r="K35" i="135"/>
  <c r="K36" i="135"/>
  <c r="K37" i="135"/>
  <c r="L4" i="135"/>
  <c r="K4" i="135"/>
  <c r="L5" i="121"/>
  <c r="L6" i="121"/>
  <c r="L7" i="121"/>
  <c r="L8" i="121"/>
  <c r="L9" i="121"/>
  <c r="L10" i="121"/>
  <c r="L11" i="121"/>
  <c r="L12" i="121"/>
  <c r="L13" i="121"/>
  <c r="L14" i="121"/>
  <c r="L15" i="121"/>
  <c r="L16" i="121"/>
  <c r="L17" i="121"/>
  <c r="L18" i="121"/>
  <c r="L19" i="121"/>
  <c r="L20" i="121"/>
  <c r="L21" i="121"/>
  <c r="L22" i="121"/>
  <c r="L23" i="121"/>
  <c r="L24" i="121"/>
  <c r="L25" i="121"/>
  <c r="L26" i="121"/>
  <c r="L27" i="121"/>
  <c r="L28" i="121"/>
  <c r="L29" i="121"/>
  <c r="L30" i="121"/>
  <c r="L31" i="121"/>
  <c r="L32" i="121"/>
  <c r="L33" i="121"/>
  <c r="L34" i="121"/>
  <c r="L35" i="121"/>
  <c r="L36" i="121"/>
  <c r="L37" i="121"/>
  <c r="K5" i="121"/>
  <c r="K6" i="121"/>
  <c r="K7" i="121"/>
  <c r="K8" i="121"/>
  <c r="K9" i="121"/>
  <c r="K10" i="121"/>
  <c r="K11" i="121"/>
  <c r="K12" i="121"/>
  <c r="K13" i="121"/>
  <c r="K14" i="121"/>
  <c r="K15" i="121"/>
  <c r="K16" i="121"/>
  <c r="K17" i="121"/>
  <c r="K18" i="121"/>
  <c r="K19" i="121"/>
  <c r="K20" i="121"/>
  <c r="K21" i="121"/>
  <c r="K22" i="121"/>
  <c r="K23" i="121"/>
  <c r="K24" i="121"/>
  <c r="K25" i="121"/>
  <c r="K26" i="121"/>
  <c r="K27" i="121"/>
  <c r="K28" i="121"/>
  <c r="K29" i="121"/>
  <c r="K30" i="121"/>
  <c r="K31" i="121"/>
  <c r="K32" i="121"/>
  <c r="K33" i="121"/>
  <c r="K34" i="121"/>
  <c r="K35" i="121"/>
  <c r="K36" i="121"/>
  <c r="K37" i="121"/>
  <c r="L4" i="121"/>
  <c r="K4" i="121"/>
  <c r="L5" i="134"/>
  <c r="L6" i="134"/>
  <c r="L7" i="134"/>
  <c r="L8" i="134"/>
  <c r="L9" i="134"/>
  <c r="L10" i="134"/>
  <c r="L11" i="134"/>
  <c r="L12" i="134"/>
  <c r="L13" i="134"/>
  <c r="L14" i="134"/>
  <c r="L15" i="134"/>
  <c r="L16" i="134"/>
  <c r="L17" i="134"/>
  <c r="L18" i="134"/>
  <c r="L19" i="134"/>
  <c r="L20" i="134"/>
  <c r="L21" i="134"/>
  <c r="L22" i="134"/>
  <c r="L23" i="134"/>
  <c r="L24" i="134"/>
  <c r="L25" i="134"/>
  <c r="L26" i="134"/>
  <c r="L27" i="134"/>
  <c r="L28" i="134"/>
  <c r="L29" i="134"/>
  <c r="L30" i="134"/>
  <c r="L31" i="134"/>
  <c r="L32" i="134"/>
  <c r="L33" i="134"/>
  <c r="L34" i="134"/>
  <c r="L35" i="134"/>
  <c r="L36" i="134"/>
  <c r="L37" i="134"/>
  <c r="K5" i="134"/>
  <c r="K6" i="134"/>
  <c r="K7" i="134"/>
  <c r="K8" i="134"/>
  <c r="K9" i="134"/>
  <c r="K10" i="134"/>
  <c r="K11" i="134"/>
  <c r="K12" i="134"/>
  <c r="K13" i="134"/>
  <c r="K14" i="134"/>
  <c r="K15" i="134"/>
  <c r="K16" i="134"/>
  <c r="K17" i="134"/>
  <c r="K18" i="134"/>
  <c r="K19" i="134"/>
  <c r="K20" i="134"/>
  <c r="K21" i="134"/>
  <c r="K22" i="134"/>
  <c r="K23" i="134"/>
  <c r="K24" i="134"/>
  <c r="K25" i="134"/>
  <c r="K26" i="134"/>
  <c r="K27" i="134"/>
  <c r="K28" i="134"/>
  <c r="K29" i="134"/>
  <c r="K30" i="134"/>
  <c r="K31" i="134"/>
  <c r="K32" i="134"/>
  <c r="K33" i="134"/>
  <c r="K34" i="134"/>
  <c r="K35" i="134"/>
  <c r="K36" i="134"/>
  <c r="K37" i="134"/>
  <c r="L4" i="134"/>
  <c r="K4" i="134"/>
  <c r="L5" i="113"/>
  <c r="L6" i="113"/>
  <c r="L7" i="113"/>
  <c r="L8" i="113"/>
  <c r="L9" i="113"/>
  <c r="L10" i="113"/>
  <c r="L11" i="113"/>
  <c r="L12" i="113"/>
  <c r="L13" i="113"/>
  <c r="L14" i="113"/>
  <c r="L15" i="113"/>
  <c r="L16" i="113"/>
  <c r="L17" i="113"/>
  <c r="L18" i="113"/>
  <c r="L19" i="113"/>
  <c r="L20" i="113"/>
  <c r="L21" i="113"/>
  <c r="L22" i="113"/>
  <c r="L23" i="113"/>
  <c r="L24" i="113"/>
  <c r="L25" i="113"/>
  <c r="L26" i="113"/>
  <c r="L27" i="113"/>
  <c r="L28" i="113"/>
  <c r="L29" i="113"/>
  <c r="L30" i="113"/>
  <c r="L31" i="113"/>
  <c r="L32" i="113"/>
  <c r="L33" i="113"/>
  <c r="L34" i="113"/>
  <c r="L35" i="113"/>
  <c r="L36" i="113"/>
  <c r="L37" i="113"/>
  <c r="K5" i="113"/>
  <c r="K6" i="113"/>
  <c r="K7" i="113"/>
  <c r="K8" i="113"/>
  <c r="K9" i="113"/>
  <c r="K10" i="113"/>
  <c r="K11" i="113"/>
  <c r="K12" i="113"/>
  <c r="K13" i="113"/>
  <c r="K14" i="113"/>
  <c r="K15" i="113"/>
  <c r="K16" i="113"/>
  <c r="K17" i="113"/>
  <c r="K18" i="113"/>
  <c r="K19" i="113"/>
  <c r="K20" i="113"/>
  <c r="K21" i="113"/>
  <c r="K22" i="113"/>
  <c r="K23" i="113"/>
  <c r="K24" i="113"/>
  <c r="K25" i="113"/>
  <c r="K26" i="113"/>
  <c r="K27" i="113"/>
  <c r="K28" i="113"/>
  <c r="K29" i="113"/>
  <c r="K30" i="113"/>
  <c r="K31" i="113"/>
  <c r="K32" i="113"/>
  <c r="K33" i="113"/>
  <c r="K34" i="113"/>
  <c r="K35" i="113"/>
  <c r="K36" i="113"/>
  <c r="K37" i="113"/>
  <c r="L4" i="113"/>
  <c r="K4" i="113"/>
  <c r="L5" i="141"/>
  <c r="L6" i="141"/>
  <c r="L7" i="141"/>
  <c r="L8" i="141"/>
  <c r="L9" i="141"/>
  <c r="L10" i="141"/>
  <c r="L11" i="141"/>
  <c r="L12" i="141"/>
  <c r="L13" i="141"/>
  <c r="L14" i="141"/>
  <c r="L15" i="141"/>
  <c r="L16" i="141"/>
  <c r="L17" i="141"/>
  <c r="L18" i="141"/>
  <c r="L19" i="141"/>
  <c r="L20" i="141"/>
  <c r="L21" i="141"/>
  <c r="L22" i="141"/>
  <c r="L23" i="141"/>
  <c r="L24" i="141"/>
  <c r="L25" i="141"/>
  <c r="L26" i="141"/>
  <c r="L27" i="141"/>
  <c r="L28" i="141"/>
  <c r="L29" i="141"/>
  <c r="L30" i="141"/>
  <c r="L31" i="141"/>
  <c r="L32" i="141"/>
  <c r="L33" i="141"/>
  <c r="L34" i="141"/>
  <c r="L35" i="141"/>
  <c r="L36" i="141"/>
  <c r="L37" i="141"/>
  <c r="L4" i="141"/>
  <c r="K5" i="141"/>
  <c r="K6" i="141"/>
  <c r="K7" i="141"/>
  <c r="K8" i="141"/>
  <c r="K9" i="141"/>
  <c r="K10" i="141"/>
  <c r="K11" i="141"/>
  <c r="K12" i="141"/>
  <c r="K13" i="141"/>
  <c r="K14" i="141"/>
  <c r="K15" i="141"/>
  <c r="K16" i="141"/>
  <c r="K17" i="141"/>
  <c r="K18" i="141"/>
  <c r="K19" i="141"/>
  <c r="K20" i="141"/>
  <c r="K21" i="141"/>
  <c r="K22" i="141"/>
  <c r="K23" i="141"/>
  <c r="K24" i="141"/>
  <c r="K25" i="141"/>
  <c r="K26" i="141"/>
  <c r="K27" i="141"/>
  <c r="K28" i="141"/>
  <c r="K29" i="141"/>
  <c r="K30" i="141"/>
  <c r="K31" i="141"/>
  <c r="K32" i="141"/>
  <c r="K33" i="141"/>
  <c r="K34" i="141"/>
  <c r="K35" i="141"/>
  <c r="K36" i="141"/>
  <c r="K37" i="141"/>
  <c r="K4" i="141"/>
  <c r="L4" i="145"/>
  <c r="R4" i="145" s="1"/>
  <c r="K4" i="145"/>
  <c r="N4" i="145"/>
  <c r="U38" i="144"/>
  <c r="V38" i="144"/>
  <c r="W38" i="144"/>
  <c r="X38" i="144"/>
  <c r="Y38" i="144"/>
  <c r="Z38" i="144"/>
  <c r="AA38" i="144"/>
  <c r="AB38" i="144"/>
  <c r="AC38" i="144"/>
  <c r="AD38" i="144"/>
  <c r="AE38" i="144"/>
  <c r="AF38" i="144"/>
  <c r="AG38" i="144"/>
  <c r="AH38" i="144"/>
  <c r="AI38" i="144"/>
  <c r="AJ38" i="144"/>
  <c r="AK38" i="144"/>
  <c r="T38" i="144"/>
  <c r="U38" i="138"/>
  <c r="V38" i="138"/>
  <c r="W38" i="138"/>
  <c r="X38" i="138"/>
  <c r="Y38" i="138"/>
  <c r="Z38" i="138"/>
  <c r="AA38" i="138"/>
  <c r="AB38" i="138"/>
  <c r="AC38" i="138"/>
  <c r="AD38" i="138"/>
  <c r="AE38" i="138"/>
  <c r="AF38" i="138"/>
  <c r="AG38" i="138"/>
  <c r="AH38" i="138"/>
  <c r="AI38" i="138"/>
  <c r="AJ38" i="138"/>
  <c r="AK38" i="138"/>
  <c r="T38" i="138"/>
  <c r="U38" i="137"/>
  <c r="V38" i="137"/>
  <c r="W38" i="137"/>
  <c r="X38" i="137"/>
  <c r="Y38" i="137"/>
  <c r="Z38" i="137"/>
  <c r="AA38" i="137"/>
  <c r="AB38" i="137"/>
  <c r="AC38" i="137"/>
  <c r="AD38" i="137"/>
  <c r="AE38" i="137"/>
  <c r="AF38" i="137"/>
  <c r="AG38" i="137"/>
  <c r="AH38" i="137"/>
  <c r="AI38" i="137"/>
  <c r="AJ38" i="137"/>
  <c r="AK38" i="137"/>
  <c r="T38" i="137"/>
  <c r="U38" i="129"/>
  <c r="V38" i="129"/>
  <c r="W38" i="129"/>
  <c r="X38" i="129"/>
  <c r="Y38" i="129"/>
  <c r="Z38" i="129"/>
  <c r="AA38" i="129"/>
  <c r="AB38" i="129"/>
  <c r="AC38" i="129"/>
  <c r="AD38" i="129"/>
  <c r="AE38" i="129"/>
  <c r="AF38" i="129"/>
  <c r="AG38" i="129"/>
  <c r="AH38" i="129"/>
  <c r="AI38" i="129"/>
  <c r="AJ38" i="129"/>
  <c r="AK38" i="129"/>
  <c r="T38" i="129"/>
  <c r="U38" i="143"/>
  <c r="V38" i="143"/>
  <c r="W38" i="143"/>
  <c r="X38" i="143"/>
  <c r="Y38" i="143"/>
  <c r="Z38" i="143"/>
  <c r="AA38" i="143"/>
  <c r="AB38" i="143"/>
  <c r="AC38" i="143"/>
  <c r="AD38" i="143"/>
  <c r="AE38" i="143"/>
  <c r="AF38" i="143"/>
  <c r="AG38" i="143"/>
  <c r="AH38" i="143"/>
  <c r="AI38" i="143"/>
  <c r="AJ38" i="143"/>
  <c r="AK38" i="143"/>
  <c r="T38" i="143"/>
  <c r="U38" i="136"/>
  <c r="V38" i="136"/>
  <c r="W38" i="136"/>
  <c r="X38" i="136"/>
  <c r="Y38" i="136"/>
  <c r="Z38" i="136"/>
  <c r="AA38" i="136"/>
  <c r="AB38" i="136"/>
  <c r="AC38" i="136"/>
  <c r="AD38" i="136"/>
  <c r="AE38" i="136"/>
  <c r="AF38" i="136"/>
  <c r="AG38" i="136"/>
  <c r="AH38" i="136"/>
  <c r="AI38" i="136"/>
  <c r="AJ38" i="136"/>
  <c r="AK38" i="136"/>
  <c r="T38" i="136"/>
  <c r="U38" i="139"/>
  <c r="V38" i="139"/>
  <c r="W38" i="139"/>
  <c r="X38" i="139"/>
  <c r="Y38" i="139"/>
  <c r="Z38" i="139"/>
  <c r="AA38" i="139"/>
  <c r="AB38" i="139"/>
  <c r="AC38" i="139"/>
  <c r="AD38" i="139"/>
  <c r="AE38" i="139"/>
  <c r="AF38" i="139"/>
  <c r="AG38" i="139"/>
  <c r="AH38" i="139"/>
  <c r="AI38" i="139"/>
  <c r="AJ38" i="139"/>
  <c r="AK38" i="139"/>
  <c r="T38" i="139"/>
  <c r="U38" i="140"/>
  <c r="V38" i="140"/>
  <c r="W38" i="140"/>
  <c r="X38" i="140"/>
  <c r="Y38" i="140"/>
  <c r="Z38" i="140"/>
  <c r="AA38" i="140"/>
  <c r="AB38" i="140"/>
  <c r="AC38" i="140"/>
  <c r="AD38" i="140"/>
  <c r="AE38" i="140"/>
  <c r="AF38" i="140"/>
  <c r="AG38" i="140"/>
  <c r="AH38" i="140"/>
  <c r="AI38" i="140"/>
  <c r="AJ38" i="140"/>
  <c r="AK38" i="140"/>
  <c r="T38" i="140"/>
  <c r="U38" i="135"/>
  <c r="V38" i="135"/>
  <c r="W38" i="135"/>
  <c r="X38" i="135"/>
  <c r="Y38" i="135"/>
  <c r="Z38" i="135"/>
  <c r="AA38" i="135"/>
  <c r="AB38" i="135"/>
  <c r="AC38" i="135"/>
  <c r="AD38" i="135"/>
  <c r="AE38" i="135"/>
  <c r="AF38" i="135"/>
  <c r="AG38" i="135"/>
  <c r="AH38" i="135"/>
  <c r="AI38" i="135"/>
  <c r="AJ38" i="135"/>
  <c r="AK38" i="135"/>
  <c r="T38" i="135"/>
  <c r="U38" i="121"/>
  <c r="V38" i="121"/>
  <c r="W38" i="121"/>
  <c r="X38" i="121"/>
  <c r="Y38" i="121"/>
  <c r="Z38" i="121"/>
  <c r="AA38" i="121"/>
  <c r="AB38" i="121"/>
  <c r="AC38" i="121"/>
  <c r="AD38" i="121"/>
  <c r="AE38" i="121"/>
  <c r="AF38" i="121"/>
  <c r="AG38" i="121"/>
  <c r="AH38" i="121"/>
  <c r="AI38" i="121"/>
  <c r="AJ38" i="121"/>
  <c r="AK38" i="121"/>
  <c r="T38" i="121"/>
  <c r="U38" i="134"/>
  <c r="V38" i="134"/>
  <c r="W38" i="134"/>
  <c r="X38" i="134"/>
  <c r="Y38" i="134"/>
  <c r="Z38" i="134"/>
  <c r="AA38" i="134"/>
  <c r="AB38" i="134"/>
  <c r="AC38" i="134"/>
  <c r="AD38" i="134"/>
  <c r="AE38" i="134"/>
  <c r="AF38" i="134"/>
  <c r="AG38" i="134"/>
  <c r="AH38" i="134"/>
  <c r="AI38" i="134"/>
  <c r="AJ38" i="134"/>
  <c r="AK38" i="134"/>
  <c r="T38" i="134"/>
  <c r="J38" i="134"/>
  <c r="J38" i="113"/>
  <c r="U38" i="113"/>
  <c r="V38" i="113"/>
  <c r="W38" i="113"/>
  <c r="X38" i="113"/>
  <c r="Y38" i="113"/>
  <c r="Z38" i="113"/>
  <c r="AA38" i="113"/>
  <c r="AB38" i="113"/>
  <c r="AC38" i="113"/>
  <c r="AD38" i="113"/>
  <c r="AE38" i="113"/>
  <c r="AF38" i="113"/>
  <c r="AG38" i="113"/>
  <c r="AH38" i="113"/>
  <c r="AI38" i="113"/>
  <c r="AJ38" i="113"/>
  <c r="AK38" i="113"/>
  <c r="T38" i="113"/>
  <c r="U38" i="141" l="1"/>
  <c r="V38" i="141"/>
  <c r="W38" i="141"/>
  <c r="X38" i="141"/>
  <c r="Y38" i="141"/>
  <c r="Z38" i="141"/>
  <c r="AA38" i="141"/>
  <c r="AB38" i="141"/>
  <c r="AC38" i="141"/>
  <c r="AD38" i="141"/>
  <c r="AE38" i="141"/>
  <c r="AF38" i="141"/>
  <c r="AG38" i="141"/>
  <c r="AH38" i="141"/>
  <c r="AI38" i="141"/>
  <c r="AJ38" i="141"/>
  <c r="AK38" i="141"/>
  <c r="T38" i="141"/>
  <c r="U38" i="145"/>
  <c r="V38" i="145"/>
  <c r="W38" i="145"/>
  <c r="X38" i="145"/>
  <c r="Y38" i="145"/>
  <c r="Z38" i="145"/>
  <c r="AA38" i="145"/>
  <c r="AB38" i="145"/>
  <c r="AC38" i="145"/>
  <c r="AD38" i="145"/>
  <c r="AE38" i="145"/>
  <c r="AF38" i="145"/>
  <c r="AG38" i="145"/>
  <c r="AH38" i="145"/>
  <c r="AI38" i="145"/>
  <c r="AJ38" i="145"/>
  <c r="AK38" i="145"/>
  <c r="T38" i="145"/>
  <c r="T5" i="142" l="1"/>
  <c r="T6" i="142"/>
  <c r="T7" i="142"/>
  <c r="T8" i="142"/>
  <c r="T9" i="142"/>
  <c r="T10" i="142"/>
  <c r="T11" i="142"/>
  <c r="T12" i="142"/>
  <c r="T13" i="142"/>
  <c r="T14" i="142"/>
  <c r="T15" i="142"/>
  <c r="T16" i="142"/>
  <c r="T17" i="142"/>
  <c r="T18" i="142"/>
  <c r="T19" i="142"/>
  <c r="T20" i="142"/>
  <c r="T21" i="142"/>
  <c r="T22" i="142"/>
  <c r="T23" i="142"/>
  <c r="T24" i="142"/>
  <c r="T25" i="142"/>
  <c r="T26" i="142"/>
  <c r="T27" i="142"/>
  <c r="T28" i="142"/>
  <c r="T29" i="142"/>
  <c r="T30" i="142"/>
  <c r="T31" i="142"/>
  <c r="T32" i="142"/>
  <c r="T33" i="142"/>
  <c r="T34" i="142"/>
  <c r="T35" i="142"/>
  <c r="T36" i="142"/>
  <c r="T37" i="142"/>
  <c r="T4" i="142"/>
  <c r="Q5" i="142"/>
  <c r="Q6" i="142"/>
  <c r="Q7" i="142"/>
  <c r="Q8" i="142"/>
  <c r="Q9" i="142"/>
  <c r="Q10" i="142"/>
  <c r="Q11" i="142"/>
  <c r="Q12" i="142"/>
  <c r="Q13" i="142"/>
  <c r="Q14" i="142"/>
  <c r="Q15" i="142"/>
  <c r="Q16" i="142"/>
  <c r="Q17" i="142"/>
  <c r="Q18" i="142"/>
  <c r="Q19" i="142"/>
  <c r="Q20" i="142"/>
  <c r="Q21" i="142"/>
  <c r="Q22" i="142"/>
  <c r="Q23" i="142"/>
  <c r="Q24" i="142"/>
  <c r="Q25" i="142"/>
  <c r="Q26" i="142"/>
  <c r="Q27" i="142"/>
  <c r="Q28" i="142"/>
  <c r="Q29" i="142"/>
  <c r="Q30" i="142"/>
  <c r="Q31" i="142"/>
  <c r="Q32" i="142"/>
  <c r="Q33" i="142"/>
  <c r="Q34" i="142"/>
  <c r="Q35" i="142"/>
  <c r="Q36" i="142"/>
  <c r="Q37" i="142"/>
  <c r="Q4" i="142"/>
  <c r="N5" i="142"/>
  <c r="N6" i="142"/>
  <c r="N7" i="142"/>
  <c r="N8" i="142"/>
  <c r="N9" i="142"/>
  <c r="N10" i="142"/>
  <c r="N11" i="142"/>
  <c r="N12" i="142"/>
  <c r="N13" i="142"/>
  <c r="N14" i="142"/>
  <c r="N15" i="142"/>
  <c r="N16" i="142"/>
  <c r="N17" i="142"/>
  <c r="N18" i="142"/>
  <c r="N19" i="142"/>
  <c r="N20" i="142"/>
  <c r="N21" i="142"/>
  <c r="N22" i="142"/>
  <c r="N23" i="142"/>
  <c r="N24" i="142"/>
  <c r="N25" i="142"/>
  <c r="N26" i="142"/>
  <c r="N27" i="142"/>
  <c r="N28" i="142"/>
  <c r="N29" i="142"/>
  <c r="N30" i="142"/>
  <c r="N31" i="142"/>
  <c r="N32" i="142"/>
  <c r="N33" i="142"/>
  <c r="N34" i="142"/>
  <c r="N35" i="142"/>
  <c r="N36" i="142"/>
  <c r="N37" i="142"/>
  <c r="N4" i="142"/>
  <c r="K4" i="142"/>
  <c r="K5" i="142"/>
  <c r="K6" i="142"/>
  <c r="K7" i="142"/>
  <c r="K8" i="142"/>
  <c r="K9" i="142"/>
  <c r="K10" i="142"/>
  <c r="K11" i="142"/>
  <c r="K12" i="142"/>
  <c r="K13" i="142"/>
  <c r="K14" i="142"/>
  <c r="K15" i="142"/>
  <c r="K16" i="142"/>
  <c r="K17" i="142"/>
  <c r="K18" i="142"/>
  <c r="K19" i="142"/>
  <c r="K20" i="142"/>
  <c r="K21" i="142"/>
  <c r="K22" i="142"/>
  <c r="K23" i="142"/>
  <c r="K24" i="142"/>
  <c r="K25" i="142"/>
  <c r="K26" i="142"/>
  <c r="K27" i="142"/>
  <c r="K28" i="142"/>
  <c r="K29" i="142"/>
  <c r="K30" i="142"/>
  <c r="K31" i="142"/>
  <c r="K32" i="142"/>
  <c r="K33" i="142"/>
  <c r="K34" i="142"/>
  <c r="K35" i="142"/>
  <c r="K36" i="142"/>
  <c r="K37" i="142"/>
  <c r="X4" i="142"/>
  <c r="BK3" i="146" l="1"/>
  <c r="BK4" i="146"/>
  <c r="BK5" i="146"/>
  <c r="BK6" i="146"/>
  <c r="BK7" i="146"/>
  <c r="BK8" i="146"/>
  <c r="BK9" i="146"/>
  <c r="BK10" i="146"/>
  <c r="BK11" i="146"/>
  <c r="BK12" i="146"/>
  <c r="BK13" i="146"/>
  <c r="BK14" i="146"/>
  <c r="BK15" i="146"/>
  <c r="BK16" i="146"/>
  <c r="BK17" i="146"/>
  <c r="BK18" i="146"/>
  <c r="BK19" i="146"/>
  <c r="BK20" i="146"/>
  <c r="BK21" i="146"/>
  <c r="BK22" i="146"/>
  <c r="BK23" i="146"/>
  <c r="BK24" i="146"/>
  <c r="BK25" i="146"/>
  <c r="BK26" i="146"/>
  <c r="BK27" i="146"/>
  <c r="BK28" i="146"/>
  <c r="BK29" i="146"/>
  <c r="BK30" i="146"/>
  <c r="BK31" i="146"/>
  <c r="BK32" i="146"/>
  <c r="BK33" i="146"/>
  <c r="BK34" i="146"/>
  <c r="BK35" i="146"/>
  <c r="BK36" i="146"/>
  <c r="BJ3" i="146"/>
  <c r="BJ4" i="146"/>
  <c r="BJ5" i="146"/>
  <c r="BJ6" i="146"/>
  <c r="BJ7" i="146"/>
  <c r="BJ8" i="146"/>
  <c r="BJ9" i="146"/>
  <c r="BJ10" i="146"/>
  <c r="BJ11" i="146"/>
  <c r="BJ12" i="146"/>
  <c r="BJ13" i="146"/>
  <c r="BJ14" i="146"/>
  <c r="BJ15" i="146"/>
  <c r="BJ16" i="146"/>
  <c r="BJ17" i="146"/>
  <c r="BJ18" i="146"/>
  <c r="BJ19" i="146"/>
  <c r="BJ20" i="146"/>
  <c r="BJ21" i="146"/>
  <c r="BJ22" i="146"/>
  <c r="BJ23" i="146"/>
  <c r="BJ24" i="146"/>
  <c r="BJ25" i="146"/>
  <c r="BJ26" i="146"/>
  <c r="BJ27" i="146"/>
  <c r="BJ28" i="146"/>
  <c r="BJ29" i="146"/>
  <c r="BJ30" i="146"/>
  <c r="BJ31" i="146"/>
  <c r="BJ32" i="146"/>
  <c r="BJ33" i="146"/>
  <c r="BJ34" i="146"/>
  <c r="BJ35" i="146"/>
  <c r="BJ36" i="146"/>
  <c r="BI3" i="146"/>
  <c r="BI4" i="146"/>
  <c r="BI5" i="146"/>
  <c r="BI6" i="146"/>
  <c r="BI7" i="146"/>
  <c r="BI8" i="146"/>
  <c r="BI9" i="146"/>
  <c r="BI10" i="146"/>
  <c r="BI11" i="146"/>
  <c r="BI12" i="146"/>
  <c r="BI13" i="146"/>
  <c r="BI14" i="146"/>
  <c r="BI15" i="146"/>
  <c r="BI16" i="146"/>
  <c r="BI17" i="146"/>
  <c r="BI18" i="146"/>
  <c r="BI19" i="146"/>
  <c r="BI20" i="146"/>
  <c r="BI21" i="146"/>
  <c r="BI22" i="146"/>
  <c r="BI23" i="146"/>
  <c r="BI24" i="146"/>
  <c r="BI25" i="146"/>
  <c r="BI26" i="146"/>
  <c r="BI27" i="146"/>
  <c r="BI28" i="146"/>
  <c r="BI29" i="146"/>
  <c r="BI30" i="146"/>
  <c r="BI31" i="146"/>
  <c r="BI32" i="146"/>
  <c r="BI33" i="146"/>
  <c r="BI34" i="146"/>
  <c r="BI35" i="146"/>
  <c r="BI36" i="146"/>
  <c r="BH3" i="146"/>
  <c r="BH4" i="146"/>
  <c r="BH5" i="146"/>
  <c r="BH6" i="146"/>
  <c r="BH7" i="146"/>
  <c r="BH8" i="146"/>
  <c r="BH9" i="146"/>
  <c r="BH10" i="146"/>
  <c r="BH11" i="146"/>
  <c r="BH12" i="146"/>
  <c r="BH13" i="146"/>
  <c r="BH14" i="146"/>
  <c r="BH15" i="146"/>
  <c r="BH16" i="146"/>
  <c r="BH17" i="146"/>
  <c r="BH18" i="146"/>
  <c r="BH19" i="146"/>
  <c r="BH20" i="146"/>
  <c r="BH21" i="146"/>
  <c r="BH22" i="146"/>
  <c r="BH23" i="146"/>
  <c r="BH24" i="146"/>
  <c r="BH25" i="146"/>
  <c r="BH26" i="146"/>
  <c r="BH27" i="146"/>
  <c r="BH28" i="146"/>
  <c r="BH29" i="146"/>
  <c r="BH30" i="146"/>
  <c r="BH31" i="146"/>
  <c r="BH32" i="146"/>
  <c r="BH33" i="146"/>
  <c r="BH34" i="146"/>
  <c r="BH35" i="146"/>
  <c r="BH36" i="146"/>
  <c r="BG3" i="146"/>
  <c r="BG4" i="146"/>
  <c r="BG5" i="146"/>
  <c r="BG6" i="146"/>
  <c r="BG7" i="146"/>
  <c r="BG8" i="146"/>
  <c r="BG9" i="146"/>
  <c r="BG10" i="146"/>
  <c r="BG11" i="146"/>
  <c r="BG12" i="146"/>
  <c r="BG13" i="146"/>
  <c r="BG14" i="146"/>
  <c r="BG15" i="146"/>
  <c r="BG16" i="146"/>
  <c r="BG17" i="146"/>
  <c r="BG18" i="146"/>
  <c r="BG19" i="146"/>
  <c r="BG20" i="146"/>
  <c r="BG21" i="146"/>
  <c r="BG22" i="146"/>
  <c r="BG23" i="146"/>
  <c r="BG24" i="146"/>
  <c r="BG25" i="146"/>
  <c r="BG26" i="146"/>
  <c r="BG27" i="146"/>
  <c r="BG28" i="146"/>
  <c r="BG29" i="146"/>
  <c r="BG30" i="146"/>
  <c r="BG31" i="146"/>
  <c r="BG32" i="146"/>
  <c r="BG33" i="146"/>
  <c r="BG34" i="146"/>
  <c r="BG35" i="146"/>
  <c r="BG36" i="146"/>
  <c r="BF4" i="146"/>
  <c r="BF5" i="146"/>
  <c r="BF6" i="146"/>
  <c r="BF7" i="146"/>
  <c r="BF8" i="146"/>
  <c r="BF9" i="146"/>
  <c r="BF10" i="146"/>
  <c r="BF11" i="146"/>
  <c r="BF12" i="146"/>
  <c r="BF13" i="146"/>
  <c r="BF14" i="146"/>
  <c r="BF15" i="146"/>
  <c r="BF16" i="146"/>
  <c r="BF17" i="146"/>
  <c r="BF18" i="146"/>
  <c r="BF19" i="146"/>
  <c r="BF20" i="146"/>
  <c r="BF21" i="146"/>
  <c r="BF22" i="146"/>
  <c r="BF23" i="146"/>
  <c r="BF24" i="146"/>
  <c r="BF25" i="146"/>
  <c r="BF26" i="146"/>
  <c r="BF27" i="146"/>
  <c r="BF28" i="146"/>
  <c r="BF29" i="146"/>
  <c r="BF30" i="146"/>
  <c r="BF31" i="146"/>
  <c r="BF32" i="146"/>
  <c r="BF33" i="146"/>
  <c r="BF34" i="146"/>
  <c r="BF35" i="146"/>
  <c r="BF36" i="146"/>
  <c r="BE3" i="146"/>
  <c r="BE4" i="146"/>
  <c r="BE5" i="146"/>
  <c r="BE6" i="146"/>
  <c r="BE7" i="146"/>
  <c r="BE8" i="146"/>
  <c r="BE9" i="146"/>
  <c r="BE10" i="146"/>
  <c r="BE11" i="146"/>
  <c r="BE12" i="146"/>
  <c r="BE13" i="146"/>
  <c r="BE14" i="146"/>
  <c r="BE15" i="146"/>
  <c r="BE16" i="146"/>
  <c r="BE17" i="146"/>
  <c r="BE18" i="146"/>
  <c r="BE19" i="146"/>
  <c r="BE20" i="146"/>
  <c r="BE21" i="146"/>
  <c r="BE22" i="146"/>
  <c r="BE23" i="146"/>
  <c r="BE24" i="146"/>
  <c r="BE25" i="146"/>
  <c r="BE26" i="146"/>
  <c r="BE27" i="146"/>
  <c r="BE28" i="146"/>
  <c r="BE29" i="146"/>
  <c r="BE30" i="146"/>
  <c r="BE31" i="146"/>
  <c r="BE32" i="146"/>
  <c r="BE33" i="146"/>
  <c r="BE34" i="146"/>
  <c r="BE35" i="146"/>
  <c r="BE36" i="146"/>
  <c r="BD3" i="146"/>
  <c r="BD4" i="146"/>
  <c r="BD5" i="146"/>
  <c r="BD6" i="146"/>
  <c r="BD7" i="146"/>
  <c r="BD8" i="146"/>
  <c r="BD9" i="146"/>
  <c r="BD10" i="146"/>
  <c r="BD11" i="146"/>
  <c r="BD12" i="146"/>
  <c r="BD13" i="146"/>
  <c r="BD14" i="146"/>
  <c r="BD15" i="146"/>
  <c r="BD16" i="146"/>
  <c r="BD17" i="146"/>
  <c r="BD18" i="146"/>
  <c r="BD19" i="146"/>
  <c r="BD20" i="146"/>
  <c r="BD21" i="146"/>
  <c r="BD22" i="146"/>
  <c r="BD23" i="146"/>
  <c r="BD24" i="146"/>
  <c r="BD25" i="146"/>
  <c r="BD26" i="146"/>
  <c r="BD27" i="146"/>
  <c r="BD28" i="146"/>
  <c r="BD29" i="146"/>
  <c r="BD30" i="146"/>
  <c r="BD31" i="146"/>
  <c r="BD32" i="146"/>
  <c r="BD33" i="146"/>
  <c r="BD34" i="146"/>
  <c r="BD35" i="146"/>
  <c r="BD36" i="146"/>
  <c r="BC3" i="146"/>
  <c r="BC4" i="146"/>
  <c r="BC5" i="146"/>
  <c r="BC6" i="146"/>
  <c r="BC7" i="146"/>
  <c r="BC8" i="146"/>
  <c r="BC9" i="146"/>
  <c r="BC10" i="146"/>
  <c r="BC11" i="146"/>
  <c r="BC12" i="146"/>
  <c r="BC13" i="146"/>
  <c r="BC14" i="146"/>
  <c r="BC15" i="146"/>
  <c r="BC16" i="146"/>
  <c r="BC17" i="146"/>
  <c r="BC18" i="146"/>
  <c r="BC19" i="146"/>
  <c r="BC20" i="146"/>
  <c r="BC21" i="146"/>
  <c r="BC22" i="146"/>
  <c r="BC23" i="146"/>
  <c r="BC24" i="146"/>
  <c r="BC25" i="146"/>
  <c r="BC26" i="146"/>
  <c r="BC27" i="146"/>
  <c r="BC28" i="146"/>
  <c r="BC29" i="146"/>
  <c r="BC30" i="146"/>
  <c r="BC31" i="146"/>
  <c r="BC32" i="146"/>
  <c r="BC33" i="146"/>
  <c r="BC34" i="146"/>
  <c r="BC35" i="146"/>
  <c r="BC36" i="146"/>
  <c r="BB3" i="146"/>
  <c r="BB4" i="146"/>
  <c r="BB5" i="146"/>
  <c r="BB6" i="146"/>
  <c r="BB7" i="146"/>
  <c r="BB8" i="146"/>
  <c r="BB9" i="146"/>
  <c r="BB10" i="146"/>
  <c r="BB11" i="146"/>
  <c r="BB12" i="146"/>
  <c r="BB13" i="146"/>
  <c r="BB14" i="146"/>
  <c r="BB15" i="146"/>
  <c r="BB16" i="146"/>
  <c r="BB17" i="146"/>
  <c r="BB18" i="146"/>
  <c r="BB19" i="146"/>
  <c r="BB20" i="146"/>
  <c r="BB21" i="146"/>
  <c r="BB22" i="146"/>
  <c r="BB23" i="146"/>
  <c r="BB24" i="146"/>
  <c r="BB25" i="146"/>
  <c r="BB26" i="146"/>
  <c r="BB27" i="146"/>
  <c r="BB28" i="146"/>
  <c r="BB29" i="146"/>
  <c r="BB30" i="146"/>
  <c r="BB31" i="146"/>
  <c r="BB32" i="146"/>
  <c r="BB33" i="146"/>
  <c r="BB34" i="146"/>
  <c r="BB35" i="146"/>
  <c r="BB36" i="146"/>
  <c r="BA3" i="146"/>
  <c r="BA4" i="146"/>
  <c r="BA5" i="146"/>
  <c r="BA6" i="146"/>
  <c r="BA7" i="146"/>
  <c r="BA8" i="146"/>
  <c r="BA9" i="146"/>
  <c r="BA10" i="146"/>
  <c r="BA11" i="146"/>
  <c r="BA12" i="146"/>
  <c r="BA13" i="146"/>
  <c r="BA14" i="146"/>
  <c r="BA15" i="146"/>
  <c r="BA16" i="146"/>
  <c r="BA17" i="146"/>
  <c r="BA18" i="146"/>
  <c r="BA19" i="146"/>
  <c r="BA20" i="146"/>
  <c r="BA21" i="146"/>
  <c r="BA22" i="146"/>
  <c r="BA23" i="146"/>
  <c r="BA24" i="146"/>
  <c r="BA25" i="146"/>
  <c r="BA26" i="146"/>
  <c r="BA27" i="146"/>
  <c r="BA28" i="146"/>
  <c r="BA29" i="146"/>
  <c r="BA30" i="146"/>
  <c r="BA31" i="146"/>
  <c r="BA32" i="146"/>
  <c r="BA33" i="146"/>
  <c r="BA34" i="146"/>
  <c r="BA35" i="146"/>
  <c r="BA36" i="146"/>
  <c r="AZ3" i="146"/>
  <c r="AZ4" i="146"/>
  <c r="AZ5" i="146"/>
  <c r="AZ6" i="146"/>
  <c r="AZ7" i="146"/>
  <c r="AZ8" i="146"/>
  <c r="AZ9" i="146"/>
  <c r="AZ10" i="146"/>
  <c r="AZ11" i="146"/>
  <c r="AZ12" i="146"/>
  <c r="AZ13" i="146"/>
  <c r="AZ14" i="146"/>
  <c r="AZ15" i="146"/>
  <c r="AZ16" i="146"/>
  <c r="AZ17" i="146"/>
  <c r="AZ18" i="146"/>
  <c r="AZ19" i="146"/>
  <c r="AZ20" i="146"/>
  <c r="AZ21" i="146"/>
  <c r="AZ22" i="146"/>
  <c r="AZ23" i="146"/>
  <c r="AZ24" i="146"/>
  <c r="AZ25" i="146"/>
  <c r="AZ26" i="146"/>
  <c r="AZ27" i="146"/>
  <c r="AZ28" i="146"/>
  <c r="AZ29" i="146"/>
  <c r="AZ30" i="146"/>
  <c r="AZ31" i="146"/>
  <c r="AZ32" i="146"/>
  <c r="AZ33" i="146"/>
  <c r="AZ34" i="146"/>
  <c r="AZ35" i="146"/>
  <c r="AZ36" i="146"/>
  <c r="AY3" i="146"/>
  <c r="AY4" i="146"/>
  <c r="AY5" i="146"/>
  <c r="AY6" i="146"/>
  <c r="AY7" i="146"/>
  <c r="AY8" i="146"/>
  <c r="AY9" i="146"/>
  <c r="AY10" i="146"/>
  <c r="AY11" i="146"/>
  <c r="AY12" i="146"/>
  <c r="AY13" i="146"/>
  <c r="AY14" i="146"/>
  <c r="AY15" i="146"/>
  <c r="AY16" i="146"/>
  <c r="AY17" i="146"/>
  <c r="AY18" i="146"/>
  <c r="AY19" i="146"/>
  <c r="AY20" i="146"/>
  <c r="AY21" i="146"/>
  <c r="AY22" i="146"/>
  <c r="AY23" i="146"/>
  <c r="AY24" i="146"/>
  <c r="AY25" i="146"/>
  <c r="AY26" i="146"/>
  <c r="AY27" i="146"/>
  <c r="AY28" i="146"/>
  <c r="AY29" i="146"/>
  <c r="AY30" i="146"/>
  <c r="AY31" i="146"/>
  <c r="AY32" i="146"/>
  <c r="AY33" i="146"/>
  <c r="AY34" i="146"/>
  <c r="AY35" i="146"/>
  <c r="AY36" i="146"/>
  <c r="AW3" i="146"/>
  <c r="AW4" i="146"/>
  <c r="AW5" i="146"/>
  <c r="AW6" i="146"/>
  <c r="AW7" i="146"/>
  <c r="AW8" i="146"/>
  <c r="AW9" i="146"/>
  <c r="AW10" i="146"/>
  <c r="AW11" i="146"/>
  <c r="AW12" i="146"/>
  <c r="AW13" i="146"/>
  <c r="AW14" i="146"/>
  <c r="AW15" i="146"/>
  <c r="AW16" i="146"/>
  <c r="AW17" i="146"/>
  <c r="AW18" i="146"/>
  <c r="AW19" i="146"/>
  <c r="AW20" i="146"/>
  <c r="AW21" i="146"/>
  <c r="AW22" i="146"/>
  <c r="AW23" i="146"/>
  <c r="AW24" i="146"/>
  <c r="AW25" i="146"/>
  <c r="AW26" i="146"/>
  <c r="AW27" i="146"/>
  <c r="AW28" i="146"/>
  <c r="AW29" i="146"/>
  <c r="AW30" i="146"/>
  <c r="AW31" i="146"/>
  <c r="AW32" i="146"/>
  <c r="AW33" i="146"/>
  <c r="AW34" i="146"/>
  <c r="AW35" i="146"/>
  <c r="AW36" i="146"/>
  <c r="AV3" i="146"/>
  <c r="AV4" i="146"/>
  <c r="AV5" i="146"/>
  <c r="AV6" i="146"/>
  <c r="AV7" i="146"/>
  <c r="AV8" i="146"/>
  <c r="AV9" i="146"/>
  <c r="AV10" i="146"/>
  <c r="AV11" i="146"/>
  <c r="AV12" i="146"/>
  <c r="AV13" i="146"/>
  <c r="AV14" i="146"/>
  <c r="AV15" i="146"/>
  <c r="AV16" i="146"/>
  <c r="AV17" i="146"/>
  <c r="AV18" i="146"/>
  <c r="AV19" i="146"/>
  <c r="AV20" i="146"/>
  <c r="AV21" i="146"/>
  <c r="AV22" i="146"/>
  <c r="AV23" i="146"/>
  <c r="AV24" i="146"/>
  <c r="AV25" i="146"/>
  <c r="AV26" i="146"/>
  <c r="AV27" i="146"/>
  <c r="AV28" i="146"/>
  <c r="AV29" i="146"/>
  <c r="AV30" i="146"/>
  <c r="AV31" i="146"/>
  <c r="AV32" i="146"/>
  <c r="AV33" i="146"/>
  <c r="AV34" i="146"/>
  <c r="AV35" i="146"/>
  <c r="AV36" i="146"/>
  <c r="AU3" i="146"/>
  <c r="AU4" i="146"/>
  <c r="AU5" i="146"/>
  <c r="AU6" i="146"/>
  <c r="AU7" i="146"/>
  <c r="AU8" i="146"/>
  <c r="AU9" i="146"/>
  <c r="AU10" i="146"/>
  <c r="AU11" i="146"/>
  <c r="AU12" i="146"/>
  <c r="AU13" i="146"/>
  <c r="AU14" i="146"/>
  <c r="AU15" i="146"/>
  <c r="AU16" i="146"/>
  <c r="AU17" i="146"/>
  <c r="AU18" i="146"/>
  <c r="AU19" i="146"/>
  <c r="AU20" i="146"/>
  <c r="AU21" i="146"/>
  <c r="AU22" i="146"/>
  <c r="AU23" i="146"/>
  <c r="AU24" i="146"/>
  <c r="AU25" i="146"/>
  <c r="AU26" i="146"/>
  <c r="AU27" i="146"/>
  <c r="AU28" i="146"/>
  <c r="AU29" i="146"/>
  <c r="AU30" i="146"/>
  <c r="AU31" i="146"/>
  <c r="AU32" i="146"/>
  <c r="AU33" i="146"/>
  <c r="AU34" i="146"/>
  <c r="AU35" i="146"/>
  <c r="AU36" i="146"/>
  <c r="AT3" i="146"/>
  <c r="AT4" i="146"/>
  <c r="AT5" i="146"/>
  <c r="AT6" i="146"/>
  <c r="AT7" i="146"/>
  <c r="AT8" i="146"/>
  <c r="AT9" i="146"/>
  <c r="AT10" i="146"/>
  <c r="AT11" i="146"/>
  <c r="AT12" i="146"/>
  <c r="AT13" i="146"/>
  <c r="AT14" i="146"/>
  <c r="AT15" i="146"/>
  <c r="AT16" i="146"/>
  <c r="AT17" i="146"/>
  <c r="AT18" i="146"/>
  <c r="AT19" i="146"/>
  <c r="AT20" i="146"/>
  <c r="AT21" i="146"/>
  <c r="AT22" i="146"/>
  <c r="AT23" i="146"/>
  <c r="AT24" i="146"/>
  <c r="AT25" i="146"/>
  <c r="AT26" i="146"/>
  <c r="AT27" i="146"/>
  <c r="AT28" i="146"/>
  <c r="AT29" i="146"/>
  <c r="AT30" i="146"/>
  <c r="AT31" i="146"/>
  <c r="AT32" i="146"/>
  <c r="AT33" i="146"/>
  <c r="AT34" i="146"/>
  <c r="AT35" i="146"/>
  <c r="AT36" i="146"/>
  <c r="AS3" i="146"/>
  <c r="AS4" i="146"/>
  <c r="AS5" i="146"/>
  <c r="AS6" i="146"/>
  <c r="AS7" i="146"/>
  <c r="AS8" i="146"/>
  <c r="AS9" i="146"/>
  <c r="AS10" i="146"/>
  <c r="AS11" i="146"/>
  <c r="AS12" i="146"/>
  <c r="AS13" i="146"/>
  <c r="AS14" i="146"/>
  <c r="AS15" i="146"/>
  <c r="AS16" i="146"/>
  <c r="AS17" i="146"/>
  <c r="AS18" i="146"/>
  <c r="AS19" i="146"/>
  <c r="AS20" i="146"/>
  <c r="AS21" i="146"/>
  <c r="AS22" i="146"/>
  <c r="AS23" i="146"/>
  <c r="AS24" i="146"/>
  <c r="AS25" i="146"/>
  <c r="AS26" i="146"/>
  <c r="AS27" i="146"/>
  <c r="AS28" i="146"/>
  <c r="AS29" i="146"/>
  <c r="AS30" i="146"/>
  <c r="AS31" i="146"/>
  <c r="AS32" i="146"/>
  <c r="AS33" i="146"/>
  <c r="AS34" i="146"/>
  <c r="AS35" i="146"/>
  <c r="AS36" i="146"/>
  <c r="AR4" i="146"/>
  <c r="AR5" i="146"/>
  <c r="AR6" i="146"/>
  <c r="AR7" i="146"/>
  <c r="AR8" i="146"/>
  <c r="AR9" i="146"/>
  <c r="AR10" i="146"/>
  <c r="AR11" i="146"/>
  <c r="AR12" i="146"/>
  <c r="AR13" i="146"/>
  <c r="AR14" i="146"/>
  <c r="AR15" i="146"/>
  <c r="AR16" i="146"/>
  <c r="AR17" i="146"/>
  <c r="AR18" i="146"/>
  <c r="AR19" i="146"/>
  <c r="AR20" i="146"/>
  <c r="AR21" i="146"/>
  <c r="AR22" i="146"/>
  <c r="AR23" i="146"/>
  <c r="AR24" i="146"/>
  <c r="AR25" i="146"/>
  <c r="AR26" i="146"/>
  <c r="AR27" i="146"/>
  <c r="AR28" i="146"/>
  <c r="AR29" i="146"/>
  <c r="AR30" i="146"/>
  <c r="AR31" i="146"/>
  <c r="AR32" i="146"/>
  <c r="AR33" i="146"/>
  <c r="AR34" i="146"/>
  <c r="AR35" i="146"/>
  <c r="AR36" i="146"/>
  <c r="AQ3" i="146"/>
  <c r="AQ4" i="146"/>
  <c r="AQ5" i="146"/>
  <c r="AQ6" i="146"/>
  <c r="AQ7" i="146"/>
  <c r="AQ8" i="146"/>
  <c r="AQ9" i="146"/>
  <c r="AQ10" i="146"/>
  <c r="AQ11" i="146"/>
  <c r="AQ12" i="146"/>
  <c r="AQ13" i="146"/>
  <c r="AQ14" i="146"/>
  <c r="AQ15" i="146"/>
  <c r="AQ16" i="146"/>
  <c r="AQ17" i="146"/>
  <c r="AQ18" i="146"/>
  <c r="AQ19" i="146"/>
  <c r="AQ20" i="146"/>
  <c r="AQ21" i="146"/>
  <c r="AQ22" i="146"/>
  <c r="AQ23" i="146"/>
  <c r="AQ24" i="146"/>
  <c r="AQ25" i="146"/>
  <c r="AQ26" i="146"/>
  <c r="AQ27" i="146"/>
  <c r="AQ28" i="146"/>
  <c r="AQ29" i="146"/>
  <c r="AQ30" i="146"/>
  <c r="AQ31" i="146"/>
  <c r="AQ32" i="146"/>
  <c r="AQ33" i="146"/>
  <c r="AQ34" i="146"/>
  <c r="AQ35" i="146"/>
  <c r="AQ36" i="146"/>
  <c r="AP3" i="146"/>
  <c r="AP4" i="146"/>
  <c r="AP5" i="146"/>
  <c r="AP6" i="146"/>
  <c r="AP7" i="146"/>
  <c r="AP8" i="146"/>
  <c r="AP9" i="146"/>
  <c r="AP10" i="146"/>
  <c r="AP11" i="146"/>
  <c r="AP12" i="146"/>
  <c r="AP13" i="146"/>
  <c r="AP14" i="146"/>
  <c r="AP15" i="146"/>
  <c r="AP16" i="146"/>
  <c r="AP17" i="146"/>
  <c r="AP18" i="146"/>
  <c r="AP19" i="146"/>
  <c r="AP20" i="146"/>
  <c r="AP21" i="146"/>
  <c r="AP22" i="146"/>
  <c r="AP23" i="146"/>
  <c r="AP24" i="146"/>
  <c r="AP25" i="146"/>
  <c r="AP26" i="146"/>
  <c r="AP27" i="146"/>
  <c r="AP28" i="146"/>
  <c r="AP29" i="146"/>
  <c r="AP30" i="146"/>
  <c r="AP31" i="146"/>
  <c r="AP32" i="146"/>
  <c r="AP33" i="146"/>
  <c r="AP34" i="146"/>
  <c r="AP35" i="146"/>
  <c r="AP36" i="146"/>
  <c r="AO3" i="146"/>
  <c r="AO4" i="146"/>
  <c r="AO5" i="146"/>
  <c r="AO6" i="146"/>
  <c r="AO7" i="146"/>
  <c r="AO8" i="146"/>
  <c r="AO9" i="146"/>
  <c r="AO10" i="146"/>
  <c r="AO11" i="146"/>
  <c r="AO12" i="146"/>
  <c r="AO13" i="146"/>
  <c r="AO14" i="146"/>
  <c r="AO15" i="146"/>
  <c r="AO16" i="146"/>
  <c r="AO17" i="146"/>
  <c r="AO18" i="146"/>
  <c r="AO19" i="146"/>
  <c r="AO20" i="146"/>
  <c r="AO21" i="146"/>
  <c r="AO22" i="146"/>
  <c r="AO23" i="146"/>
  <c r="AO24" i="146"/>
  <c r="AO25" i="146"/>
  <c r="AO26" i="146"/>
  <c r="AO27" i="146"/>
  <c r="AO28" i="146"/>
  <c r="AO29" i="146"/>
  <c r="AO30" i="146"/>
  <c r="AO31" i="146"/>
  <c r="AO32" i="146"/>
  <c r="AO33" i="146"/>
  <c r="AO34" i="146"/>
  <c r="AO35" i="146"/>
  <c r="AO36" i="146"/>
  <c r="AN3" i="146"/>
  <c r="AN4" i="146"/>
  <c r="AN5" i="146"/>
  <c r="AN6" i="146"/>
  <c r="AN7" i="146"/>
  <c r="AN8" i="146"/>
  <c r="AN9" i="146"/>
  <c r="AN10" i="146"/>
  <c r="AN11" i="146"/>
  <c r="AN12" i="146"/>
  <c r="AN13" i="146"/>
  <c r="AN14" i="146"/>
  <c r="AN15" i="146"/>
  <c r="AN16" i="146"/>
  <c r="AN17" i="146"/>
  <c r="AN18" i="146"/>
  <c r="AN19" i="146"/>
  <c r="AN20" i="146"/>
  <c r="AN21" i="146"/>
  <c r="AN22" i="146"/>
  <c r="AN23" i="146"/>
  <c r="AN24" i="146"/>
  <c r="AN25" i="146"/>
  <c r="AN26" i="146"/>
  <c r="AN27" i="146"/>
  <c r="AN28" i="146"/>
  <c r="AN29" i="146"/>
  <c r="AN30" i="146"/>
  <c r="AN31" i="146"/>
  <c r="AN32" i="146"/>
  <c r="AN33" i="146"/>
  <c r="AN34" i="146"/>
  <c r="AN35" i="146"/>
  <c r="AN36" i="146"/>
  <c r="AM3" i="146"/>
  <c r="AM4" i="146"/>
  <c r="AM5" i="146"/>
  <c r="AM6" i="146"/>
  <c r="AM7" i="146"/>
  <c r="AM8" i="146"/>
  <c r="AM9" i="146"/>
  <c r="AM10" i="146"/>
  <c r="AM11" i="146"/>
  <c r="AM12" i="146"/>
  <c r="AM13" i="146"/>
  <c r="AM14" i="146"/>
  <c r="AM15" i="146"/>
  <c r="AM16" i="146"/>
  <c r="AM17" i="146"/>
  <c r="AM18" i="146"/>
  <c r="AM19" i="146"/>
  <c r="AM20" i="146"/>
  <c r="AM21" i="146"/>
  <c r="AM22" i="146"/>
  <c r="AM23" i="146"/>
  <c r="AM24" i="146"/>
  <c r="AM25" i="146"/>
  <c r="AM26" i="146"/>
  <c r="AM27" i="146"/>
  <c r="AM28" i="146"/>
  <c r="AM29" i="146"/>
  <c r="AM30" i="146"/>
  <c r="AM31" i="146"/>
  <c r="AM32" i="146"/>
  <c r="AM33" i="146"/>
  <c r="AM34" i="146"/>
  <c r="AM35" i="146"/>
  <c r="AM36" i="146"/>
  <c r="AL3" i="146"/>
  <c r="AL4" i="146"/>
  <c r="AL5" i="146"/>
  <c r="AL6" i="146"/>
  <c r="AL7" i="146"/>
  <c r="AL8" i="146"/>
  <c r="AL9" i="146"/>
  <c r="AL10" i="146"/>
  <c r="AL11" i="146"/>
  <c r="AL12" i="146"/>
  <c r="AL13" i="146"/>
  <c r="AL14" i="146"/>
  <c r="AL15" i="146"/>
  <c r="AL16" i="146"/>
  <c r="AL17" i="146"/>
  <c r="AL18" i="146"/>
  <c r="AL19" i="146"/>
  <c r="AL20" i="146"/>
  <c r="AL21" i="146"/>
  <c r="AL22" i="146"/>
  <c r="AL23" i="146"/>
  <c r="AL24" i="146"/>
  <c r="AL25" i="146"/>
  <c r="AL26" i="146"/>
  <c r="AL27" i="146"/>
  <c r="AL28" i="146"/>
  <c r="AL29" i="146"/>
  <c r="AL30" i="146"/>
  <c r="AL31" i="146"/>
  <c r="AL32" i="146"/>
  <c r="AL33" i="146"/>
  <c r="AL34" i="146"/>
  <c r="AL35" i="146"/>
  <c r="AL36" i="146"/>
  <c r="AK3" i="146"/>
  <c r="AK4" i="146"/>
  <c r="AK5" i="146"/>
  <c r="AK6" i="146"/>
  <c r="AK7" i="146"/>
  <c r="AK8" i="146"/>
  <c r="AK9" i="146"/>
  <c r="AK10" i="146"/>
  <c r="AK11" i="146"/>
  <c r="AK12" i="146"/>
  <c r="AK13" i="146"/>
  <c r="AK14" i="146"/>
  <c r="AK15" i="146"/>
  <c r="AK16" i="146"/>
  <c r="AK17" i="146"/>
  <c r="AK18" i="146"/>
  <c r="AK19" i="146"/>
  <c r="AK20" i="146"/>
  <c r="AK21" i="146"/>
  <c r="AK22" i="146"/>
  <c r="AK23" i="146"/>
  <c r="AK24" i="146"/>
  <c r="AK25" i="146"/>
  <c r="AK26" i="146"/>
  <c r="AK27" i="146"/>
  <c r="AK28" i="146"/>
  <c r="AK29" i="146"/>
  <c r="AK30" i="146"/>
  <c r="AK31" i="146"/>
  <c r="AK32" i="146"/>
  <c r="AK33" i="146"/>
  <c r="AK34" i="146"/>
  <c r="AK35" i="146"/>
  <c r="AK36" i="146"/>
  <c r="U3" i="146"/>
  <c r="U4" i="146"/>
  <c r="U5" i="146"/>
  <c r="U6" i="146"/>
  <c r="U7" i="146"/>
  <c r="U8" i="146"/>
  <c r="U9" i="146"/>
  <c r="U10" i="146"/>
  <c r="U11" i="146"/>
  <c r="U12" i="146"/>
  <c r="U13" i="146"/>
  <c r="U14" i="146"/>
  <c r="U15" i="146"/>
  <c r="U16" i="146"/>
  <c r="U17" i="146"/>
  <c r="U18" i="146"/>
  <c r="U19" i="146"/>
  <c r="U20" i="146"/>
  <c r="U21" i="146"/>
  <c r="U22" i="146"/>
  <c r="U23" i="146"/>
  <c r="U24" i="146"/>
  <c r="U25" i="146"/>
  <c r="U26" i="146"/>
  <c r="U27" i="146"/>
  <c r="U28" i="146"/>
  <c r="U29" i="146"/>
  <c r="U30" i="146"/>
  <c r="U31" i="146"/>
  <c r="U32" i="146"/>
  <c r="U33" i="146"/>
  <c r="U34" i="146"/>
  <c r="U35" i="146"/>
  <c r="U36" i="146"/>
  <c r="T3" i="146"/>
  <c r="T4" i="146"/>
  <c r="T5" i="146"/>
  <c r="T6" i="146"/>
  <c r="T7" i="146"/>
  <c r="T8" i="146"/>
  <c r="T9" i="146"/>
  <c r="T10" i="146"/>
  <c r="T11" i="146"/>
  <c r="T12" i="146"/>
  <c r="T13" i="146"/>
  <c r="T14" i="146"/>
  <c r="T15" i="146"/>
  <c r="T16" i="146"/>
  <c r="T17" i="146"/>
  <c r="T18" i="146"/>
  <c r="T19" i="146"/>
  <c r="T20" i="146"/>
  <c r="T21" i="146"/>
  <c r="T22" i="146"/>
  <c r="T23" i="146"/>
  <c r="T24" i="146"/>
  <c r="T25" i="146"/>
  <c r="T26" i="146"/>
  <c r="T27" i="146"/>
  <c r="T28" i="146"/>
  <c r="T29" i="146"/>
  <c r="T30" i="146"/>
  <c r="T31" i="146"/>
  <c r="T32" i="146"/>
  <c r="T33" i="146"/>
  <c r="T34" i="146"/>
  <c r="T35" i="146"/>
  <c r="T36" i="146"/>
  <c r="S3" i="146"/>
  <c r="S4" i="146"/>
  <c r="S5" i="146"/>
  <c r="S6" i="146"/>
  <c r="S7" i="146"/>
  <c r="S8" i="146"/>
  <c r="S9" i="146"/>
  <c r="S10" i="146"/>
  <c r="S11" i="146"/>
  <c r="S12" i="146"/>
  <c r="S13" i="146"/>
  <c r="S14" i="146"/>
  <c r="S15" i="146"/>
  <c r="S16" i="146"/>
  <c r="S17" i="146"/>
  <c r="S18" i="146"/>
  <c r="S19" i="146"/>
  <c r="S20" i="146"/>
  <c r="S21" i="146"/>
  <c r="S22" i="146"/>
  <c r="S23" i="146"/>
  <c r="S24" i="146"/>
  <c r="S25" i="146"/>
  <c r="S26" i="146"/>
  <c r="S27" i="146"/>
  <c r="S28" i="146"/>
  <c r="S29" i="146"/>
  <c r="S30" i="146"/>
  <c r="S31" i="146"/>
  <c r="S32" i="146"/>
  <c r="S33" i="146"/>
  <c r="S34" i="146"/>
  <c r="S35" i="146"/>
  <c r="S36" i="146"/>
  <c r="R3" i="146"/>
  <c r="R4" i="146"/>
  <c r="R5" i="146"/>
  <c r="R6" i="146"/>
  <c r="R7" i="146"/>
  <c r="R8" i="146"/>
  <c r="R9" i="146"/>
  <c r="R10" i="146"/>
  <c r="R11" i="146"/>
  <c r="R12" i="146"/>
  <c r="R13" i="146"/>
  <c r="R14" i="146"/>
  <c r="R15" i="146"/>
  <c r="R16" i="146"/>
  <c r="R17" i="146"/>
  <c r="R18" i="146"/>
  <c r="R19" i="146"/>
  <c r="R20" i="146"/>
  <c r="R21" i="146"/>
  <c r="R22" i="146"/>
  <c r="R23" i="146"/>
  <c r="R24" i="146"/>
  <c r="R25" i="146"/>
  <c r="R26" i="146"/>
  <c r="R27" i="146"/>
  <c r="R28" i="146"/>
  <c r="R29" i="146"/>
  <c r="R30" i="146"/>
  <c r="R31" i="146"/>
  <c r="R32" i="146"/>
  <c r="R33" i="146"/>
  <c r="R34" i="146"/>
  <c r="R35" i="146"/>
  <c r="R36" i="146"/>
  <c r="Q3" i="146"/>
  <c r="Q4" i="146"/>
  <c r="Q5" i="146"/>
  <c r="Q6" i="146"/>
  <c r="Q7" i="146"/>
  <c r="Q8" i="146"/>
  <c r="Q9" i="146"/>
  <c r="Q10" i="146"/>
  <c r="Q11" i="146"/>
  <c r="Q12" i="146"/>
  <c r="Q13" i="146"/>
  <c r="Q14" i="146"/>
  <c r="Q15" i="146"/>
  <c r="Q16" i="146"/>
  <c r="Q17" i="146"/>
  <c r="Q18" i="146"/>
  <c r="Q19" i="146"/>
  <c r="Q20" i="146"/>
  <c r="Q21" i="146"/>
  <c r="Q22" i="146"/>
  <c r="Q23" i="146"/>
  <c r="Q24" i="146"/>
  <c r="Q25" i="146"/>
  <c r="Q26" i="146"/>
  <c r="Q27" i="146"/>
  <c r="Q28" i="146"/>
  <c r="Q29" i="146"/>
  <c r="Q30" i="146"/>
  <c r="Q31" i="146"/>
  <c r="Q32" i="146"/>
  <c r="Q33" i="146"/>
  <c r="Q34" i="146"/>
  <c r="Q35" i="146"/>
  <c r="Q36" i="146"/>
  <c r="P3" i="146"/>
  <c r="P4" i="146"/>
  <c r="P5" i="146"/>
  <c r="P6" i="146"/>
  <c r="P7" i="146"/>
  <c r="P8" i="146"/>
  <c r="P9" i="146"/>
  <c r="P10" i="146"/>
  <c r="P11" i="146"/>
  <c r="P12" i="146"/>
  <c r="P13" i="146"/>
  <c r="P14" i="146"/>
  <c r="P15" i="146"/>
  <c r="P16" i="146"/>
  <c r="P17" i="146"/>
  <c r="P18" i="146"/>
  <c r="P19" i="146"/>
  <c r="P20" i="146"/>
  <c r="P21" i="146"/>
  <c r="P22" i="146"/>
  <c r="P23" i="146"/>
  <c r="P24" i="146"/>
  <c r="P25" i="146"/>
  <c r="P26" i="146"/>
  <c r="P27" i="146"/>
  <c r="P28" i="146"/>
  <c r="P29" i="146"/>
  <c r="P30" i="146"/>
  <c r="P31" i="146"/>
  <c r="P32" i="146"/>
  <c r="P33" i="146"/>
  <c r="P34" i="146"/>
  <c r="P35" i="146"/>
  <c r="P36" i="146"/>
  <c r="O3" i="146"/>
  <c r="O4" i="146"/>
  <c r="O5" i="146"/>
  <c r="O6" i="146"/>
  <c r="O7" i="146"/>
  <c r="O8" i="146"/>
  <c r="O9" i="146"/>
  <c r="O10" i="146"/>
  <c r="O11" i="146"/>
  <c r="O12" i="146"/>
  <c r="O13" i="146"/>
  <c r="O14" i="146"/>
  <c r="O15" i="146"/>
  <c r="O16" i="146"/>
  <c r="O17" i="146"/>
  <c r="O18" i="146"/>
  <c r="O19" i="146"/>
  <c r="O20" i="146"/>
  <c r="O21" i="146"/>
  <c r="O22" i="146"/>
  <c r="O23" i="146"/>
  <c r="O24" i="146"/>
  <c r="O25" i="146"/>
  <c r="O26" i="146"/>
  <c r="O27" i="146"/>
  <c r="O28" i="146"/>
  <c r="O29" i="146"/>
  <c r="O30" i="146"/>
  <c r="O31" i="146"/>
  <c r="O32" i="146"/>
  <c r="O33" i="146"/>
  <c r="O34" i="146"/>
  <c r="O35" i="146"/>
  <c r="O36" i="146"/>
  <c r="N3" i="146"/>
  <c r="N4" i="146"/>
  <c r="N5" i="146"/>
  <c r="N6" i="146"/>
  <c r="N7" i="146"/>
  <c r="N8" i="146"/>
  <c r="N9" i="146"/>
  <c r="N10" i="146"/>
  <c r="N11" i="146"/>
  <c r="N12" i="146"/>
  <c r="N13" i="146"/>
  <c r="N14" i="146"/>
  <c r="N15" i="146"/>
  <c r="N16" i="146"/>
  <c r="N17" i="146"/>
  <c r="N18" i="146"/>
  <c r="N19" i="146"/>
  <c r="N20" i="146"/>
  <c r="N21" i="146"/>
  <c r="N22" i="146"/>
  <c r="N23" i="146"/>
  <c r="N24" i="146"/>
  <c r="N25" i="146"/>
  <c r="N26" i="146"/>
  <c r="N27" i="146"/>
  <c r="N28" i="146"/>
  <c r="N29" i="146"/>
  <c r="N30" i="146"/>
  <c r="N31" i="146"/>
  <c r="N32" i="146"/>
  <c r="N33" i="146"/>
  <c r="N34" i="146"/>
  <c r="N35" i="146"/>
  <c r="N36" i="146"/>
  <c r="M3" i="146"/>
  <c r="M4" i="146"/>
  <c r="M5" i="146"/>
  <c r="M6" i="146"/>
  <c r="M7" i="146"/>
  <c r="M8" i="146"/>
  <c r="M9" i="146"/>
  <c r="M10" i="146"/>
  <c r="M11" i="146"/>
  <c r="M12" i="146"/>
  <c r="M13" i="146"/>
  <c r="M14" i="146"/>
  <c r="M15" i="146"/>
  <c r="M16" i="146"/>
  <c r="M17" i="146"/>
  <c r="M18" i="146"/>
  <c r="M19" i="146"/>
  <c r="M20" i="146"/>
  <c r="M21" i="146"/>
  <c r="M22" i="146"/>
  <c r="M23" i="146"/>
  <c r="M24" i="146"/>
  <c r="M25" i="146"/>
  <c r="M26" i="146"/>
  <c r="M27" i="146"/>
  <c r="M28" i="146"/>
  <c r="M29" i="146"/>
  <c r="M30" i="146"/>
  <c r="M31" i="146"/>
  <c r="M32" i="146"/>
  <c r="M33" i="146"/>
  <c r="M34" i="146"/>
  <c r="M35" i="146"/>
  <c r="M36" i="146"/>
  <c r="L3" i="146"/>
  <c r="L4" i="146"/>
  <c r="L5" i="146"/>
  <c r="L6" i="146"/>
  <c r="L7" i="146"/>
  <c r="L8" i="146"/>
  <c r="L9" i="146"/>
  <c r="L10" i="146"/>
  <c r="L11" i="146"/>
  <c r="L12" i="146"/>
  <c r="L13" i="146"/>
  <c r="L14" i="146"/>
  <c r="L15" i="146"/>
  <c r="L16" i="146"/>
  <c r="L17" i="146"/>
  <c r="L18" i="146"/>
  <c r="L19" i="146"/>
  <c r="L20" i="146"/>
  <c r="L21" i="146"/>
  <c r="L22" i="146"/>
  <c r="L23" i="146"/>
  <c r="L24" i="146"/>
  <c r="L25" i="146"/>
  <c r="L26" i="146"/>
  <c r="L27" i="146"/>
  <c r="L28" i="146"/>
  <c r="L29" i="146"/>
  <c r="L30" i="146"/>
  <c r="L31" i="146"/>
  <c r="L32" i="146"/>
  <c r="L33" i="146"/>
  <c r="L34" i="146"/>
  <c r="L35" i="146"/>
  <c r="L36" i="146"/>
  <c r="K3" i="146"/>
  <c r="K4" i="146"/>
  <c r="K5" i="146"/>
  <c r="K6" i="146"/>
  <c r="K7" i="146"/>
  <c r="K8" i="146"/>
  <c r="K9" i="146"/>
  <c r="K10" i="146"/>
  <c r="K11" i="146"/>
  <c r="K12" i="146"/>
  <c r="K13" i="146"/>
  <c r="K14" i="146"/>
  <c r="K15" i="146"/>
  <c r="K16" i="146"/>
  <c r="K17" i="146"/>
  <c r="K18" i="146"/>
  <c r="K19" i="146"/>
  <c r="K20" i="146"/>
  <c r="K21" i="146"/>
  <c r="K22" i="146"/>
  <c r="K23" i="146"/>
  <c r="K24" i="146"/>
  <c r="K25" i="146"/>
  <c r="K26" i="146"/>
  <c r="K27" i="146"/>
  <c r="K28" i="146"/>
  <c r="K29" i="146"/>
  <c r="K30" i="146"/>
  <c r="K31" i="146"/>
  <c r="K32" i="146"/>
  <c r="K33" i="146"/>
  <c r="K34" i="146"/>
  <c r="K35" i="146"/>
  <c r="K36" i="146"/>
  <c r="J3" i="146"/>
  <c r="J4" i="146"/>
  <c r="J5" i="146"/>
  <c r="J6" i="146"/>
  <c r="J7" i="146"/>
  <c r="J8" i="146"/>
  <c r="J9" i="146"/>
  <c r="J10" i="146"/>
  <c r="J11" i="146"/>
  <c r="J12" i="146"/>
  <c r="J13" i="146"/>
  <c r="J14" i="146"/>
  <c r="J15" i="146"/>
  <c r="J16" i="146"/>
  <c r="J17" i="146"/>
  <c r="J18" i="146"/>
  <c r="J19" i="146"/>
  <c r="J20" i="146"/>
  <c r="J21" i="146"/>
  <c r="J22" i="146"/>
  <c r="J23" i="146"/>
  <c r="J24" i="146"/>
  <c r="J25" i="146"/>
  <c r="J26" i="146"/>
  <c r="J27" i="146"/>
  <c r="J28" i="146"/>
  <c r="J29" i="146"/>
  <c r="J30" i="146"/>
  <c r="J31" i="146"/>
  <c r="J32" i="146"/>
  <c r="J33" i="146"/>
  <c r="J34" i="146"/>
  <c r="J35" i="146"/>
  <c r="J36" i="146"/>
  <c r="I3" i="146"/>
  <c r="I4" i="146"/>
  <c r="I5" i="146"/>
  <c r="I6" i="146"/>
  <c r="I7" i="146"/>
  <c r="I8" i="146"/>
  <c r="I9" i="146"/>
  <c r="I10" i="146"/>
  <c r="I11" i="146"/>
  <c r="I12" i="146"/>
  <c r="I13" i="146"/>
  <c r="I14" i="146"/>
  <c r="I15" i="146"/>
  <c r="I16" i="146"/>
  <c r="I17" i="146"/>
  <c r="I18" i="146"/>
  <c r="I19" i="146"/>
  <c r="I20" i="146"/>
  <c r="I21" i="146"/>
  <c r="I22" i="146"/>
  <c r="I23" i="146"/>
  <c r="I24" i="146"/>
  <c r="I25" i="146"/>
  <c r="I26" i="146"/>
  <c r="I27" i="146"/>
  <c r="I28" i="146"/>
  <c r="I29" i="146"/>
  <c r="I30" i="146"/>
  <c r="I31" i="146"/>
  <c r="I32" i="146"/>
  <c r="I33" i="146"/>
  <c r="I34" i="146"/>
  <c r="I35" i="146"/>
  <c r="I36" i="146"/>
  <c r="I37" i="128"/>
  <c r="R4" i="134"/>
  <c r="I5" i="128"/>
  <c r="I6" i="128"/>
  <c r="I7" i="128"/>
  <c r="I8" i="128"/>
  <c r="I9" i="128"/>
  <c r="I10" i="128"/>
  <c r="I11" i="128"/>
  <c r="I12" i="128"/>
  <c r="I13" i="128"/>
  <c r="I14" i="128"/>
  <c r="I15" i="128"/>
  <c r="I16" i="128"/>
  <c r="I17" i="128"/>
  <c r="I18" i="128"/>
  <c r="I19" i="128"/>
  <c r="I20" i="128"/>
  <c r="I21" i="128"/>
  <c r="I22" i="128"/>
  <c r="I23" i="128"/>
  <c r="I24" i="128"/>
  <c r="I25" i="128"/>
  <c r="I26" i="128"/>
  <c r="I27" i="128"/>
  <c r="I28" i="128"/>
  <c r="I29" i="128"/>
  <c r="I30" i="128"/>
  <c r="I31" i="128"/>
  <c r="I32" i="128"/>
  <c r="I33" i="128"/>
  <c r="I34" i="128"/>
  <c r="I35" i="128"/>
  <c r="I36" i="128"/>
  <c r="I4" i="128"/>
  <c r="X5" i="142"/>
  <c r="X6" i="142"/>
  <c r="X7" i="142"/>
  <c r="X8" i="142"/>
  <c r="X9" i="142"/>
  <c r="X10" i="142"/>
  <c r="X11" i="142"/>
  <c r="X12" i="142"/>
  <c r="X13" i="142"/>
  <c r="X14" i="142"/>
  <c r="X15" i="142"/>
  <c r="X16" i="142"/>
  <c r="X17" i="142"/>
  <c r="X18" i="142"/>
  <c r="X19" i="142"/>
  <c r="X20" i="142"/>
  <c r="X21" i="142"/>
  <c r="X22" i="142"/>
  <c r="X23" i="142"/>
  <c r="X24" i="142"/>
  <c r="X25" i="142"/>
  <c r="X26" i="142"/>
  <c r="X27" i="142"/>
  <c r="X28" i="142"/>
  <c r="X29" i="142"/>
  <c r="X30" i="142"/>
  <c r="X31" i="142"/>
  <c r="X32" i="142"/>
  <c r="X33" i="142"/>
  <c r="X34" i="142"/>
  <c r="X35" i="142"/>
  <c r="X36" i="142"/>
  <c r="X37" i="142"/>
  <c r="M5" i="128"/>
  <c r="W5" i="142" s="1"/>
  <c r="M6" i="128"/>
  <c r="W6" i="142" s="1"/>
  <c r="M7" i="128"/>
  <c r="W7" i="142" s="1"/>
  <c r="M8" i="128"/>
  <c r="W8" i="142" s="1"/>
  <c r="M9" i="128"/>
  <c r="W9" i="142" s="1"/>
  <c r="M10" i="128"/>
  <c r="W10" i="142" s="1"/>
  <c r="M11" i="128"/>
  <c r="W11" i="142" s="1"/>
  <c r="M12" i="128"/>
  <c r="W12" i="142" s="1"/>
  <c r="M13" i="128"/>
  <c r="W13" i="142" s="1"/>
  <c r="M14" i="128"/>
  <c r="W14" i="142" s="1"/>
  <c r="M15" i="128"/>
  <c r="W15" i="142" s="1"/>
  <c r="M16" i="128"/>
  <c r="W16" i="142" s="1"/>
  <c r="M17" i="128"/>
  <c r="W17" i="142" s="1"/>
  <c r="M18" i="128"/>
  <c r="W18" i="142" s="1"/>
  <c r="M19" i="128"/>
  <c r="W19" i="142" s="1"/>
  <c r="M20" i="128"/>
  <c r="W20" i="142" s="1"/>
  <c r="M21" i="128"/>
  <c r="W21" i="142" s="1"/>
  <c r="M22" i="128"/>
  <c r="W22" i="142" s="1"/>
  <c r="M23" i="128"/>
  <c r="W23" i="142" s="1"/>
  <c r="M24" i="128"/>
  <c r="W24" i="142" s="1"/>
  <c r="M25" i="128"/>
  <c r="W25" i="142" s="1"/>
  <c r="M26" i="128"/>
  <c r="W26" i="142" s="1"/>
  <c r="M27" i="128"/>
  <c r="W27" i="142" s="1"/>
  <c r="M28" i="128"/>
  <c r="W28" i="142" s="1"/>
  <c r="M29" i="128"/>
  <c r="W29" i="142" s="1"/>
  <c r="M30" i="128"/>
  <c r="W30" i="142" s="1"/>
  <c r="M31" i="128"/>
  <c r="W31" i="142" s="1"/>
  <c r="M32" i="128"/>
  <c r="W32" i="142" s="1"/>
  <c r="M33" i="128"/>
  <c r="W33" i="142" s="1"/>
  <c r="M34" i="128"/>
  <c r="W34" i="142" s="1"/>
  <c r="M35" i="128"/>
  <c r="W35" i="142" s="1"/>
  <c r="M36" i="128"/>
  <c r="W36" i="142" s="1"/>
  <c r="M37" i="128"/>
  <c r="W37" i="142" s="1"/>
  <c r="M4" i="128"/>
  <c r="W4" i="142" s="1"/>
  <c r="J39" i="144"/>
  <c r="J38" i="144"/>
  <c r="N37" i="144"/>
  <c r="N36" i="144"/>
  <c r="N35" i="144"/>
  <c r="N34" i="144"/>
  <c r="N33" i="144"/>
  <c r="N32" i="144"/>
  <c r="N31" i="144"/>
  <c r="N30" i="144"/>
  <c r="N29" i="144"/>
  <c r="N28" i="144"/>
  <c r="N27" i="144"/>
  <c r="N26" i="144"/>
  <c r="N25" i="144"/>
  <c r="N24" i="144"/>
  <c r="N23" i="144"/>
  <c r="N22" i="144"/>
  <c r="N21" i="144"/>
  <c r="N20" i="144"/>
  <c r="N19" i="144"/>
  <c r="N18" i="144"/>
  <c r="N17" i="144"/>
  <c r="N16" i="144"/>
  <c r="N15" i="144"/>
  <c r="N14" i="144"/>
  <c r="N13" i="144"/>
  <c r="N12" i="144"/>
  <c r="N11" i="144"/>
  <c r="N10" i="144"/>
  <c r="N9" i="144"/>
  <c r="N8" i="144"/>
  <c r="N7" i="144"/>
  <c r="N6" i="144"/>
  <c r="N5" i="144"/>
  <c r="N4" i="144"/>
  <c r="J39" i="138"/>
  <c r="J38" i="138"/>
  <c r="N37" i="138"/>
  <c r="N36" i="138"/>
  <c r="N35" i="138"/>
  <c r="N34" i="138"/>
  <c r="N33" i="138"/>
  <c r="N32" i="138"/>
  <c r="N31" i="138"/>
  <c r="N30" i="138"/>
  <c r="N29" i="138"/>
  <c r="N28" i="138"/>
  <c r="N27" i="138"/>
  <c r="N26" i="138"/>
  <c r="N25" i="138"/>
  <c r="N24" i="138"/>
  <c r="N23" i="138"/>
  <c r="N22" i="138"/>
  <c r="N21" i="138"/>
  <c r="N20" i="138"/>
  <c r="N19" i="138"/>
  <c r="N18" i="138"/>
  <c r="N17" i="138"/>
  <c r="N16" i="138"/>
  <c r="N15" i="138"/>
  <c r="N14" i="138"/>
  <c r="N13" i="138"/>
  <c r="N12" i="138"/>
  <c r="N11" i="138"/>
  <c r="N10" i="138"/>
  <c r="N9" i="138"/>
  <c r="N8" i="138"/>
  <c r="N7" i="138"/>
  <c r="N6" i="138"/>
  <c r="N5" i="138"/>
  <c r="N4" i="138"/>
  <c r="J39" i="137"/>
  <c r="J38" i="137"/>
  <c r="N37" i="137"/>
  <c r="N36" i="137"/>
  <c r="N35" i="137"/>
  <c r="N34" i="137"/>
  <c r="N33" i="137"/>
  <c r="N32" i="137"/>
  <c r="N31" i="137"/>
  <c r="N30" i="137"/>
  <c r="N29" i="137"/>
  <c r="N28" i="137"/>
  <c r="N27" i="137"/>
  <c r="N26" i="137"/>
  <c r="N25" i="137"/>
  <c r="N24" i="137"/>
  <c r="N23" i="137"/>
  <c r="N22" i="137"/>
  <c r="N21" i="137"/>
  <c r="N20" i="137"/>
  <c r="N19" i="137"/>
  <c r="N18" i="137"/>
  <c r="N17" i="137"/>
  <c r="N16" i="137"/>
  <c r="N15" i="137"/>
  <c r="N14" i="137"/>
  <c r="N13" i="137"/>
  <c r="N12" i="137"/>
  <c r="N11" i="137"/>
  <c r="N10" i="137"/>
  <c r="N9" i="137"/>
  <c r="N8" i="137"/>
  <c r="N7" i="137"/>
  <c r="N6" i="137"/>
  <c r="N5" i="137"/>
  <c r="N4" i="137"/>
  <c r="J39" i="129"/>
  <c r="J38" i="129"/>
  <c r="N37" i="129"/>
  <c r="N36" i="129"/>
  <c r="N35" i="129"/>
  <c r="N34" i="129"/>
  <c r="N33" i="129"/>
  <c r="N32" i="129"/>
  <c r="N31" i="129"/>
  <c r="N30" i="129"/>
  <c r="N29" i="129"/>
  <c r="N28" i="129"/>
  <c r="N27" i="129"/>
  <c r="N26" i="129"/>
  <c r="N25" i="129"/>
  <c r="N24" i="129"/>
  <c r="N23" i="129"/>
  <c r="N22" i="129"/>
  <c r="N21" i="129"/>
  <c r="N20" i="129"/>
  <c r="N19" i="129"/>
  <c r="N18" i="129"/>
  <c r="N17" i="129"/>
  <c r="N16" i="129"/>
  <c r="N15" i="129"/>
  <c r="N14" i="129"/>
  <c r="N13" i="129"/>
  <c r="N12" i="129"/>
  <c r="N11" i="129"/>
  <c r="N10" i="129"/>
  <c r="N9" i="129"/>
  <c r="N8" i="129"/>
  <c r="N7" i="129"/>
  <c r="N6" i="129"/>
  <c r="N5" i="129"/>
  <c r="N4" i="129"/>
  <c r="J39" i="143"/>
  <c r="J38" i="143"/>
  <c r="N37" i="143"/>
  <c r="N36" i="143"/>
  <c r="N35" i="143"/>
  <c r="N34" i="143"/>
  <c r="N33" i="143"/>
  <c r="N32" i="143"/>
  <c r="N31" i="143"/>
  <c r="N30" i="143"/>
  <c r="N29" i="143"/>
  <c r="N28" i="143"/>
  <c r="N27" i="143"/>
  <c r="N26" i="143"/>
  <c r="N25" i="143"/>
  <c r="N24" i="143"/>
  <c r="N23" i="143"/>
  <c r="N22" i="143"/>
  <c r="N21" i="143"/>
  <c r="N20" i="143"/>
  <c r="N19" i="143"/>
  <c r="N18" i="143"/>
  <c r="N17" i="143"/>
  <c r="N16" i="143"/>
  <c r="N15" i="143"/>
  <c r="N14" i="143"/>
  <c r="N13" i="143"/>
  <c r="N12" i="143"/>
  <c r="N11" i="143"/>
  <c r="N10" i="143"/>
  <c r="N9" i="143"/>
  <c r="N8" i="143"/>
  <c r="N7" i="143"/>
  <c r="N6" i="143"/>
  <c r="N5" i="143"/>
  <c r="N4" i="143"/>
  <c r="J39" i="136"/>
  <c r="J38" i="136"/>
  <c r="N37" i="136"/>
  <c r="N36" i="136"/>
  <c r="N35" i="136"/>
  <c r="N34" i="136"/>
  <c r="N33" i="136"/>
  <c r="N32" i="136"/>
  <c r="N31" i="136"/>
  <c r="N30" i="136"/>
  <c r="N29" i="136"/>
  <c r="N28" i="136"/>
  <c r="N27" i="136"/>
  <c r="N26" i="136"/>
  <c r="N25" i="136"/>
  <c r="N24" i="136"/>
  <c r="N23" i="136"/>
  <c r="N22" i="136"/>
  <c r="N21" i="136"/>
  <c r="N20" i="136"/>
  <c r="N19" i="136"/>
  <c r="N18" i="136"/>
  <c r="N17" i="136"/>
  <c r="N16" i="136"/>
  <c r="N15" i="136"/>
  <c r="N14" i="136"/>
  <c r="N13" i="136"/>
  <c r="N12" i="136"/>
  <c r="N11" i="136"/>
  <c r="N10" i="136"/>
  <c r="N9" i="136"/>
  <c r="N8" i="136"/>
  <c r="N7" i="136"/>
  <c r="N6" i="136"/>
  <c r="N5" i="136"/>
  <c r="N4" i="136"/>
  <c r="J39" i="139"/>
  <c r="J38" i="139"/>
  <c r="N37" i="139"/>
  <c r="N36" i="139"/>
  <c r="N35" i="139"/>
  <c r="N34" i="139"/>
  <c r="N33" i="139"/>
  <c r="N32" i="139"/>
  <c r="N31" i="139"/>
  <c r="N30" i="139"/>
  <c r="N29" i="139"/>
  <c r="N28" i="139"/>
  <c r="N27" i="139"/>
  <c r="N26" i="139"/>
  <c r="N25" i="139"/>
  <c r="N24" i="139"/>
  <c r="N23" i="139"/>
  <c r="N22" i="139"/>
  <c r="N21" i="139"/>
  <c r="N20" i="139"/>
  <c r="N19" i="139"/>
  <c r="N18" i="139"/>
  <c r="N17" i="139"/>
  <c r="N16" i="139"/>
  <c r="N15" i="139"/>
  <c r="N14" i="139"/>
  <c r="N13" i="139"/>
  <c r="N12" i="139"/>
  <c r="N11" i="139"/>
  <c r="N10" i="139"/>
  <c r="N9" i="139"/>
  <c r="N8" i="139"/>
  <c r="N7" i="139"/>
  <c r="N6" i="139"/>
  <c r="N5" i="139"/>
  <c r="N4" i="139"/>
  <c r="J39" i="140"/>
  <c r="J38" i="140"/>
  <c r="N37" i="140"/>
  <c r="N36" i="140"/>
  <c r="N35" i="140"/>
  <c r="N34" i="140"/>
  <c r="N33" i="140"/>
  <c r="N32" i="140"/>
  <c r="N31" i="140"/>
  <c r="N30" i="140"/>
  <c r="N29" i="140"/>
  <c r="N28" i="140"/>
  <c r="N27" i="140"/>
  <c r="N26" i="140"/>
  <c r="N25" i="140"/>
  <c r="N24" i="140"/>
  <c r="N23" i="140"/>
  <c r="N22" i="140"/>
  <c r="N21" i="140"/>
  <c r="N20" i="140"/>
  <c r="N19" i="140"/>
  <c r="N18" i="140"/>
  <c r="N17" i="140"/>
  <c r="N16" i="140"/>
  <c r="N15" i="140"/>
  <c r="N14" i="140"/>
  <c r="N13" i="140"/>
  <c r="N12" i="140"/>
  <c r="N11" i="140"/>
  <c r="N10" i="140"/>
  <c r="N9" i="140"/>
  <c r="N8" i="140"/>
  <c r="N7" i="140"/>
  <c r="N6" i="140"/>
  <c r="N5" i="140"/>
  <c r="N4" i="140"/>
  <c r="J39" i="135"/>
  <c r="J38" i="135"/>
  <c r="N37" i="135"/>
  <c r="N36" i="135"/>
  <c r="N35" i="135"/>
  <c r="N34" i="135"/>
  <c r="N33" i="135"/>
  <c r="N32" i="135"/>
  <c r="N31" i="135"/>
  <c r="N30" i="135"/>
  <c r="N29" i="135"/>
  <c r="N28" i="135"/>
  <c r="N27" i="135"/>
  <c r="N26" i="135"/>
  <c r="N25" i="135"/>
  <c r="N24" i="135"/>
  <c r="N23" i="135"/>
  <c r="N22" i="135"/>
  <c r="N21" i="135"/>
  <c r="N20" i="135"/>
  <c r="N19" i="135"/>
  <c r="N18" i="135"/>
  <c r="N17" i="135"/>
  <c r="N16" i="135"/>
  <c r="N15" i="135"/>
  <c r="N14" i="135"/>
  <c r="N13" i="135"/>
  <c r="N12" i="135"/>
  <c r="N11" i="135"/>
  <c r="N10" i="135"/>
  <c r="N9" i="135"/>
  <c r="N8" i="135"/>
  <c r="N7" i="135"/>
  <c r="N6" i="135"/>
  <c r="N5" i="135"/>
  <c r="N4" i="135"/>
  <c r="J39" i="121"/>
  <c r="J38" i="121"/>
  <c r="N37" i="121"/>
  <c r="N36" i="121"/>
  <c r="N35" i="121"/>
  <c r="N34" i="121"/>
  <c r="N33" i="121"/>
  <c r="N32" i="121"/>
  <c r="N31" i="121"/>
  <c r="N30" i="121"/>
  <c r="N29" i="121"/>
  <c r="N28" i="121"/>
  <c r="N27" i="121"/>
  <c r="N26" i="121"/>
  <c r="N25" i="121"/>
  <c r="N24" i="121"/>
  <c r="N23" i="121"/>
  <c r="N22" i="121"/>
  <c r="N21" i="121"/>
  <c r="N20" i="121"/>
  <c r="N19" i="121"/>
  <c r="N18" i="121"/>
  <c r="N17" i="121"/>
  <c r="N16" i="121"/>
  <c r="N15" i="121"/>
  <c r="N14" i="121"/>
  <c r="N13" i="121"/>
  <c r="N12" i="121"/>
  <c r="N11" i="121"/>
  <c r="N10" i="121"/>
  <c r="N9" i="121"/>
  <c r="N8" i="121"/>
  <c r="N7" i="121"/>
  <c r="N6" i="121"/>
  <c r="N5" i="121"/>
  <c r="N4" i="121"/>
  <c r="N37" i="134"/>
  <c r="N36" i="134"/>
  <c r="N35" i="134"/>
  <c r="N34" i="134"/>
  <c r="N33" i="134"/>
  <c r="N32" i="134"/>
  <c r="N31" i="134"/>
  <c r="N30" i="134"/>
  <c r="N29" i="134"/>
  <c r="N28" i="134"/>
  <c r="N27" i="134"/>
  <c r="N26" i="134"/>
  <c r="N25" i="134"/>
  <c r="N24" i="134"/>
  <c r="N23" i="134"/>
  <c r="N22" i="134"/>
  <c r="N21" i="134"/>
  <c r="N20" i="134"/>
  <c r="N19" i="134"/>
  <c r="N18" i="134"/>
  <c r="N17" i="134"/>
  <c r="N16" i="134"/>
  <c r="N15" i="134"/>
  <c r="N14" i="134"/>
  <c r="N13" i="134"/>
  <c r="N12" i="134"/>
  <c r="N11" i="134"/>
  <c r="N10" i="134"/>
  <c r="N9" i="134"/>
  <c r="N8" i="134"/>
  <c r="N7" i="134"/>
  <c r="N6" i="134"/>
  <c r="N5" i="134"/>
  <c r="N4" i="134"/>
  <c r="J39" i="113"/>
  <c r="N37" i="113"/>
  <c r="N36" i="113"/>
  <c r="N35" i="113"/>
  <c r="N34" i="113"/>
  <c r="N33" i="113"/>
  <c r="N32" i="113"/>
  <c r="N31" i="113"/>
  <c r="N30" i="113"/>
  <c r="N29" i="113"/>
  <c r="N28" i="113"/>
  <c r="N27" i="113"/>
  <c r="N26" i="113"/>
  <c r="N25" i="113"/>
  <c r="N24" i="113"/>
  <c r="N23" i="113"/>
  <c r="N22" i="113"/>
  <c r="N21" i="113"/>
  <c r="N20" i="113"/>
  <c r="N19" i="113"/>
  <c r="N18" i="113"/>
  <c r="N17" i="113"/>
  <c r="N16" i="113"/>
  <c r="N15" i="113"/>
  <c r="N14" i="113"/>
  <c r="N13" i="113"/>
  <c r="N12" i="113"/>
  <c r="N11" i="113"/>
  <c r="N10" i="113"/>
  <c r="N9" i="113"/>
  <c r="N8" i="113"/>
  <c r="N7" i="113"/>
  <c r="N6" i="113"/>
  <c r="N5" i="113"/>
  <c r="N4" i="113"/>
  <c r="J39" i="141"/>
  <c r="J38" i="141"/>
  <c r="N37" i="141"/>
  <c r="N36" i="141"/>
  <c r="N35" i="141"/>
  <c r="N34" i="141"/>
  <c r="N33" i="141"/>
  <c r="N32" i="141"/>
  <c r="N31" i="141"/>
  <c r="N30" i="141"/>
  <c r="N29" i="141"/>
  <c r="N28" i="141"/>
  <c r="N27" i="141"/>
  <c r="N26" i="141"/>
  <c r="N25" i="141"/>
  <c r="N24" i="141"/>
  <c r="N23" i="141"/>
  <c r="N22" i="141"/>
  <c r="N21" i="141"/>
  <c r="N20" i="141"/>
  <c r="N19" i="141"/>
  <c r="N18" i="141"/>
  <c r="N17" i="141"/>
  <c r="N16" i="141"/>
  <c r="N15" i="141"/>
  <c r="N14" i="141"/>
  <c r="N13" i="141"/>
  <c r="N12" i="141"/>
  <c r="N11" i="141"/>
  <c r="N10" i="141"/>
  <c r="N9" i="141"/>
  <c r="N8" i="141"/>
  <c r="N7" i="141"/>
  <c r="N6" i="141"/>
  <c r="N5" i="141"/>
  <c r="N4" i="141"/>
  <c r="J38" i="145"/>
  <c r="I38" i="128" l="1"/>
  <c r="Y3" i="146"/>
  <c r="K5" i="145"/>
  <c r="K6" i="145"/>
  <c r="K7" i="145"/>
  <c r="K8" i="145"/>
  <c r="K9" i="145"/>
  <c r="K10" i="145"/>
  <c r="K11" i="145"/>
  <c r="K12" i="145"/>
  <c r="K13" i="145"/>
  <c r="K14" i="145"/>
  <c r="K15" i="145"/>
  <c r="K16" i="145"/>
  <c r="K17" i="145"/>
  <c r="K18" i="145"/>
  <c r="K19" i="145"/>
  <c r="K20" i="145"/>
  <c r="K21" i="145"/>
  <c r="K22" i="145"/>
  <c r="K23" i="145"/>
  <c r="K24" i="145"/>
  <c r="K25" i="145"/>
  <c r="K26" i="145"/>
  <c r="K27" i="145"/>
  <c r="K28" i="145"/>
  <c r="K29" i="145"/>
  <c r="K30" i="145"/>
  <c r="K31" i="145"/>
  <c r="K32" i="145"/>
  <c r="K33" i="145"/>
  <c r="K34" i="145"/>
  <c r="K35" i="145"/>
  <c r="K36" i="145"/>
  <c r="J36" i="128" s="1"/>
  <c r="K37" i="145"/>
  <c r="J37" i="128" s="1"/>
  <c r="J39" i="145"/>
  <c r="K39" i="145" l="1"/>
  <c r="AX13" i="146"/>
  <c r="AX25" i="146"/>
  <c r="AX26" i="146"/>
  <c r="AX28" i="146"/>
  <c r="AX30" i="146"/>
  <c r="N5" i="145"/>
  <c r="N6" i="145"/>
  <c r="N7" i="145"/>
  <c r="N8" i="145"/>
  <c r="N9" i="145"/>
  <c r="N10" i="145"/>
  <c r="N11" i="145"/>
  <c r="N12" i="145"/>
  <c r="N13" i="145"/>
  <c r="N14" i="145"/>
  <c r="N15" i="145"/>
  <c r="N16" i="145"/>
  <c r="N17" i="145"/>
  <c r="N18" i="145"/>
  <c r="N19" i="145"/>
  <c r="N20" i="145"/>
  <c r="N21" i="145"/>
  <c r="N22" i="145"/>
  <c r="N23" i="145"/>
  <c r="N24" i="145"/>
  <c r="N25" i="145"/>
  <c r="N26" i="145"/>
  <c r="N27" i="145"/>
  <c r="N28" i="145"/>
  <c r="N29" i="145"/>
  <c r="N30" i="145"/>
  <c r="N31" i="145"/>
  <c r="N32" i="145"/>
  <c r="N33" i="145"/>
  <c r="N34" i="145"/>
  <c r="N35" i="145"/>
  <c r="N36" i="145"/>
  <c r="N37" i="145"/>
  <c r="L5" i="145"/>
  <c r="AX4" i="146" s="1"/>
  <c r="L6" i="145"/>
  <c r="AX5" i="146" s="1"/>
  <c r="L7" i="145"/>
  <c r="L8" i="145"/>
  <c r="AX7" i="146" s="1"/>
  <c r="L9" i="145"/>
  <c r="AX8" i="146" s="1"/>
  <c r="L10" i="145"/>
  <c r="AX9" i="146" s="1"/>
  <c r="L11" i="145"/>
  <c r="AX10" i="146" s="1"/>
  <c r="L12" i="145"/>
  <c r="AX11" i="146" s="1"/>
  <c r="L13" i="145"/>
  <c r="AX12" i="146" s="1"/>
  <c r="L14" i="145"/>
  <c r="R14" i="145" s="1"/>
  <c r="V13" i="146" s="1"/>
  <c r="L15" i="145"/>
  <c r="AX14" i="146" s="1"/>
  <c r="L16" i="145"/>
  <c r="AX15" i="146" s="1"/>
  <c r="L17" i="145"/>
  <c r="AX16" i="146" s="1"/>
  <c r="L18" i="145"/>
  <c r="AX17" i="146" s="1"/>
  <c r="L19" i="145"/>
  <c r="AX18" i="146" s="1"/>
  <c r="L20" i="145"/>
  <c r="AX19" i="146" s="1"/>
  <c r="L21" i="145"/>
  <c r="AX20" i="146" s="1"/>
  <c r="L22" i="145"/>
  <c r="AX21" i="146" s="1"/>
  <c r="L23" i="145"/>
  <c r="AX22" i="146" s="1"/>
  <c r="L24" i="145"/>
  <c r="R24" i="145" s="1"/>
  <c r="V23" i="146" s="1"/>
  <c r="L25" i="145"/>
  <c r="L26" i="145"/>
  <c r="R26" i="145" s="1"/>
  <c r="V25" i="146" s="1"/>
  <c r="L27" i="145"/>
  <c r="L28" i="145"/>
  <c r="AX27" i="146" s="1"/>
  <c r="L29" i="145"/>
  <c r="L30" i="145"/>
  <c r="AX29" i="146" s="1"/>
  <c r="L31" i="145"/>
  <c r="L32" i="145"/>
  <c r="AX31" i="146" s="1"/>
  <c r="L33" i="145"/>
  <c r="AX32" i="146" s="1"/>
  <c r="L34" i="145"/>
  <c r="AX33" i="146" s="1"/>
  <c r="L35" i="145"/>
  <c r="AX34" i="146" s="1"/>
  <c r="L36" i="145"/>
  <c r="L37" i="145"/>
  <c r="K37" i="128" s="1"/>
  <c r="B36" i="146" s="1"/>
  <c r="AX3" i="146"/>
  <c r="AX23" i="146" l="1"/>
  <c r="R36" i="145"/>
  <c r="V35" i="146" s="1"/>
  <c r="K36" i="128"/>
  <c r="B35" i="146" s="1"/>
  <c r="AX35" i="146"/>
  <c r="L39" i="145"/>
  <c r="R12" i="145"/>
  <c r="V11" i="146" s="1"/>
  <c r="R37" i="145"/>
  <c r="V36" i="146" s="1"/>
  <c r="AX24" i="146"/>
  <c r="R25" i="145"/>
  <c r="V24" i="146" s="1"/>
  <c r="AX36" i="146"/>
  <c r="R13" i="145"/>
  <c r="V12" i="146" s="1"/>
  <c r="R30" i="145"/>
  <c r="V29" i="146" s="1"/>
  <c r="R18" i="145"/>
  <c r="V17" i="146" s="1"/>
  <c r="R6" i="145"/>
  <c r="V5" i="146" s="1"/>
  <c r="AX6" i="146"/>
  <c r="R29" i="145"/>
  <c r="V28" i="146" s="1"/>
  <c r="R17" i="145"/>
  <c r="V16" i="146" s="1"/>
  <c r="R5" i="145"/>
  <c r="R28" i="145"/>
  <c r="V27" i="146" s="1"/>
  <c r="R16" i="145"/>
  <c r="V15" i="146" s="1"/>
  <c r="R27" i="145"/>
  <c r="V26" i="146" s="1"/>
  <c r="R15" i="145"/>
  <c r="V14" i="146" s="1"/>
  <c r="R35" i="145"/>
  <c r="V34" i="146" s="1"/>
  <c r="R23" i="145"/>
  <c r="V22" i="146" s="1"/>
  <c r="R11" i="145"/>
  <c r="V10" i="146" s="1"/>
  <c r="R34" i="145"/>
  <c r="V33" i="146" s="1"/>
  <c r="R22" i="145"/>
  <c r="V21" i="146" s="1"/>
  <c r="R10" i="145"/>
  <c r="V9" i="146" s="1"/>
  <c r="R33" i="145"/>
  <c r="V32" i="146" s="1"/>
  <c r="R21" i="145"/>
  <c r="V20" i="146" s="1"/>
  <c r="R9" i="145"/>
  <c r="V8" i="146" s="1"/>
  <c r="R32" i="145"/>
  <c r="V31" i="146" s="1"/>
  <c r="R20" i="145"/>
  <c r="V19" i="146" s="1"/>
  <c r="R8" i="145"/>
  <c r="V7" i="146" s="1"/>
  <c r="R31" i="145"/>
  <c r="V30" i="146" s="1"/>
  <c r="R19" i="145"/>
  <c r="V18" i="146" s="1"/>
  <c r="R7" i="145"/>
  <c r="V6" i="146" s="1"/>
  <c r="H7" i="146"/>
  <c r="H9" i="146"/>
  <c r="H10" i="146"/>
  <c r="H12" i="146"/>
  <c r="H13" i="146"/>
  <c r="H16" i="146"/>
  <c r="H17" i="146"/>
  <c r="H19" i="146"/>
  <c r="H20" i="146"/>
  <c r="H22" i="146"/>
  <c r="H23" i="146"/>
  <c r="H25" i="146"/>
  <c r="H26" i="146"/>
  <c r="H28" i="146"/>
  <c r="H29" i="146"/>
  <c r="H31" i="146"/>
  <c r="H32" i="146"/>
  <c r="H34" i="146"/>
  <c r="H35" i="146"/>
  <c r="H3" i="146"/>
  <c r="Q5" i="128"/>
  <c r="Q6" i="128"/>
  <c r="Q7" i="128"/>
  <c r="Q8" i="128"/>
  <c r="Q9" i="128"/>
  <c r="Q10" i="128"/>
  <c r="Q11" i="128"/>
  <c r="Q12" i="128"/>
  <c r="Q13" i="128"/>
  <c r="Q14" i="128"/>
  <c r="Q15" i="128"/>
  <c r="Q16" i="128"/>
  <c r="Q17" i="128"/>
  <c r="Q18" i="128"/>
  <c r="Q19" i="128"/>
  <c r="Q20" i="128"/>
  <c r="Q21" i="128"/>
  <c r="Q22" i="128"/>
  <c r="Q23" i="128"/>
  <c r="Q24" i="128"/>
  <c r="Q25" i="128"/>
  <c r="Q26" i="128"/>
  <c r="Q27" i="128"/>
  <c r="Q28" i="128"/>
  <c r="Q29" i="128"/>
  <c r="Q30" i="128"/>
  <c r="Q31" i="128"/>
  <c r="Q32" i="128"/>
  <c r="Q33" i="128"/>
  <c r="Q34" i="128"/>
  <c r="Q35" i="128"/>
  <c r="Q36" i="128"/>
  <c r="Q37" i="128"/>
  <c r="Q4" i="128"/>
  <c r="H4" i="146"/>
  <c r="H5" i="146"/>
  <c r="H6" i="146"/>
  <c r="H8" i="146"/>
  <c r="H11" i="146"/>
  <c r="H14" i="146"/>
  <c r="H15" i="146"/>
  <c r="H18" i="146"/>
  <c r="H21" i="146"/>
  <c r="H24" i="146"/>
  <c r="H27" i="146"/>
  <c r="H30" i="146"/>
  <c r="H33" i="146"/>
  <c r="H36" i="146"/>
  <c r="R38" i="145" l="1"/>
  <c r="S38" i="145" s="1"/>
  <c r="S5" i="145"/>
  <c r="V4" i="146"/>
  <c r="Q38" i="128"/>
  <c r="AJ3" i="146" l="1"/>
  <c r="V3" i="146"/>
  <c r="AJ34" i="146"/>
  <c r="AJ28" i="146"/>
  <c r="AJ22" i="146"/>
  <c r="AJ16" i="146"/>
  <c r="AJ10" i="146"/>
  <c r="AJ4" i="146"/>
  <c r="AJ33" i="146"/>
  <c r="AJ27" i="146"/>
  <c r="AJ21" i="146"/>
  <c r="AJ15" i="146"/>
  <c r="AJ9" i="146"/>
  <c r="AJ32" i="146"/>
  <c r="AJ26" i="146"/>
  <c r="AJ20" i="146"/>
  <c r="AJ14" i="146"/>
  <c r="AJ8" i="146"/>
  <c r="AJ31" i="146"/>
  <c r="AJ25" i="146"/>
  <c r="AJ19" i="146"/>
  <c r="AJ13" i="146"/>
  <c r="AJ7" i="146"/>
  <c r="AJ36" i="146"/>
  <c r="AJ30" i="146"/>
  <c r="AJ24" i="146"/>
  <c r="AJ18" i="146"/>
  <c r="AJ12" i="146"/>
  <c r="AJ6" i="146"/>
  <c r="AJ35" i="146"/>
  <c r="AJ29" i="146"/>
  <c r="AJ23" i="146"/>
  <c r="AJ17" i="146"/>
  <c r="AJ11" i="146"/>
  <c r="AJ5" i="146"/>
  <c r="S7" i="145" l="1"/>
  <c r="S15" i="145"/>
  <c r="S29" i="145"/>
  <c r="S8" i="145"/>
  <c r="S20" i="145"/>
  <c r="S10" i="145"/>
  <c r="S11" i="145"/>
  <c r="S19" i="145"/>
  <c r="S27" i="145"/>
  <c r="S6" i="145"/>
  <c r="S37" i="145"/>
  <c r="S9" i="145"/>
  <c r="S16" i="145"/>
  <c r="S28" i="145"/>
  <c r="S18" i="145"/>
  <c r="S30" i="145"/>
  <c r="S31" i="145"/>
  <c r="S32" i="145"/>
  <c r="S21" i="145"/>
  <c r="S33" i="145"/>
  <c r="S23" i="145"/>
  <c r="S13" i="145"/>
  <c r="S14" i="145"/>
  <c r="S22" i="145"/>
  <c r="S35" i="145"/>
  <c r="S12" i="145"/>
  <c r="S24" i="145"/>
  <c r="S36" i="145"/>
  <c r="S25" i="145"/>
  <c r="S26" i="145"/>
  <c r="S34" i="145"/>
  <c r="S17" i="145"/>
  <c r="S4" i="145"/>
  <c r="R37" i="128" l="1"/>
  <c r="I4" i="142" l="1"/>
  <c r="P4" i="128"/>
  <c r="L4" i="128"/>
  <c r="AA4" i="142" l="1"/>
  <c r="V4" i="142"/>
  <c r="Y4" i="142" s="1"/>
  <c r="P4" i="142" s="1"/>
  <c r="R4" i="142" s="1"/>
  <c r="F3" i="146" s="1"/>
  <c r="M4" i="142"/>
  <c r="O4" i="142" s="1"/>
  <c r="E3" i="146" s="1"/>
  <c r="L4" i="142"/>
  <c r="D3" i="146" s="1"/>
  <c r="S4" i="142"/>
  <c r="U4" i="142" s="1"/>
  <c r="G3" i="146" s="1"/>
  <c r="C3" i="146"/>
  <c r="L15" i="128"/>
  <c r="P15" i="128"/>
  <c r="L28" i="128"/>
  <c r="P28" i="128"/>
  <c r="P30" i="128"/>
  <c r="L30" i="128"/>
  <c r="L14" i="128"/>
  <c r="P14" i="128"/>
  <c r="L17" i="128"/>
  <c r="P17" i="128"/>
  <c r="P16" i="128"/>
  <c r="L16" i="128"/>
  <c r="P24" i="128"/>
  <c r="L24" i="128"/>
  <c r="L7" i="128"/>
  <c r="P7" i="128"/>
  <c r="P36" i="128"/>
  <c r="L36" i="128"/>
  <c r="L11" i="128"/>
  <c r="P11" i="128"/>
  <c r="L29" i="128"/>
  <c r="P29" i="128"/>
  <c r="L6" i="128"/>
  <c r="P6" i="128"/>
  <c r="L26" i="128"/>
  <c r="P26" i="128"/>
  <c r="P13" i="128"/>
  <c r="L13" i="128"/>
  <c r="P21" i="128"/>
  <c r="L21" i="128"/>
  <c r="P32" i="128"/>
  <c r="L32" i="128"/>
  <c r="L33" i="128"/>
  <c r="P33" i="128"/>
  <c r="L22" i="128"/>
  <c r="P22" i="128"/>
  <c r="P8" i="128"/>
  <c r="L8" i="128"/>
  <c r="P10" i="128"/>
  <c r="L10" i="128"/>
  <c r="I32" i="142"/>
  <c r="P25" i="128"/>
  <c r="L25" i="128"/>
  <c r="I21" i="142"/>
  <c r="P27" i="128"/>
  <c r="L27" i="128"/>
  <c r="P35" i="128"/>
  <c r="L35" i="128"/>
  <c r="I12" i="142"/>
  <c r="I8" i="142"/>
  <c r="I24" i="142"/>
  <c r="I16" i="142"/>
  <c r="AA16" i="142"/>
  <c r="I13" i="142"/>
  <c r="I7" i="142"/>
  <c r="L5" i="128"/>
  <c r="L18" i="128"/>
  <c r="P18" i="128"/>
  <c r="I36" i="142"/>
  <c r="L9" i="128"/>
  <c r="P9" i="128"/>
  <c r="I34" i="142"/>
  <c r="P5" i="128"/>
  <c r="P23" i="128"/>
  <c r="L23" i="128"/>
  <c r="I28" i="142"/>
  <c r="I15" i="142"/>
  <c r="I14" i="142"/>
  <c r="I10" i="142"/>
  <c r="I20" i="142"/>
  <c r="I26" i="142"/>
  <c r="I6" i="142"/>
  <c r="L20" i="128"/>
  <c r="P20" i="128"/>
  <c r="I9" i="142"/>
  <c r="L12" i="128"/>
  <c r="P12" i="128"/>
  <c r="I27" i="142"/>
  <c r="I5" i="142"/>
  <c r="I35" i="142"/>
  <c r="I23" i="142"/>
  <c r="L34" i="128"/>
  <c r="P34" i="128"/>
  <c r="I30" i="142"/>
  <c r="I18" i="142"/>
  <c r="I19" i="142"/>
  <c r="I29" i="142"/>
  <c r="I11" i="142"/>
  <c r="I31" i="142"/>
  <c r="P31" i="128"/>
  <c r="L31" i="128"/>
  <c r="L19" i="128"/>
  <c r="P19" i="128"/>
  <c r="I25" i="142"/>
  <c r="I33" i="142"/>
  <c r="I22" i="142"/>
  <c r="I17" i="142"/>
  <c r="V32" i="142" l="1"/>
  <c r="AA11" i="142"/>
  <c r="V33" i="142"/>
  <c r="AA7" i="142"/>
  <c r="AA18" i="142"/>
  <c r="AA10" i="142"/>
  <c r="V15" i="142"/>
  <c r="AA8" i="142"/>
  <c r="AA22" i="142"/>
  <c r="AA35" i="142"/>
  <c r="AA26" i="142"/>
  <c r="V25" i="142"/>
  <c r="V20" i="142"/>
  <c r="AA30" i="142"/>
  <c r="V14" i="142"/>
  <c r="AA9" i="142"/>
  <c r="AA20" i="142"/>
  <c r="V9" i="142"/>
  <c r="AA14" i="142"/>
  <c r="AA34" i="142"/>
  <c r="AA17" i="142"/>
  <c r="AA6" i="142"/>
  <c r="AA13" i="142"/>
  <c r="V19" i="142"/>
  <c r="V35" i="142"/>
  <c r="V17" i="142"/>
  <c r="V18" i="142"/>
  <c r="V11" i="142"/>
  <c r="AA25" i="142"/>
  <c r="V30" i="142"/>
  <c r="AA33" i="142"/>
  <c r="AA29" i="142"/>
  <c r="V22" i="142"/>
  <c r="V23" i="142"/>
  <c r="AA23" i="142"/>
  <c r="V5" i="142"/>
  <c r="AA5" i="142"/>
  <c r="AA31" i="142"/>
  <c r="V31" i="142"/>
  <c r="V29" i="142"/>
  <c r="AA19" i="142"/>
  <c r="AA27" i="142"/>
  <c r="V10" i="142"/>
  <c r="AA15" i="142"/>
  <c r="V36" i="142"/>
  <c r="AA36" i="142"/>
  <c r="V28" i="142"/>
  <c r="AA28" i="142"/>
  <c r="V12" i="142"/>
  <c r="AA12" i="142"/>
  <c r="V27" i="142"/>
  <c r="V26" i="142"/>
  <c r="V6" i="142"/>
  <c r="AA24" i="142"/>
  <c r="V16" i="142"/>
  <c r="V8" i="142"/>
  <c r="V21" i="142"/>
  <c r="AA21" i="142"/>
  <c r="V34" i="142"/>
  <c r="V7" i="142"/>
  <c r="V13" i="142"/>
  <c r="V24" i="142"/>
  <c r="AA32" i="142"/>
  <c r="R6" i="141"/>
  <c r="R35" i="141"/>
  <c r="W34" i="146" s="1"/>
  <c r="R29" i="141"/>
  <c r="R7" i="141"/>
  <c r="R28" i="141"/>
  <c r="R26" i="141"/>
  <c r="R11" i="141"/>
  <c r="R19" i="141"/>
  <c r="R16" i="141"/>
  <c r="R21" i="141"/>
  <c r="R9" i="141"/>
  <c r="R13" i="141"/>
  <c r="R24" i="141"/>
  <c r="R23" i="141"/>
  <c r="R14" i="141"/>
  <c r="R22" i="141"/>
  <c r="R10" i="141"/>
  <c r="W9" i="146" s="1"/>
  <c r="R36" i="141"/>
  <c r="R31" i="141"/>
  <c r="W30" i="146" s="1"/>
  <c r="R37" i="141"/>
  <c r="W36" i="146" s="1"/>
  <c r="S37" i="141"/>
  <c r="Y6" i="142" l="1"/>
  <c r="C5" i="146" s="1"/>
  <c r="Y13" i="142"/>
  <c r="C12" i="146" s="1"/>
  <c r="Y18" i="142"/>
  <c r="Y35" i="142"/>
  <c r="Y12" i="142"/>
  <c r="C11" i="146" s="1"/>
  <c r="Y16" i="142"/>
  <c r="Y17" i="142"/>
  <c r="Y21" i="142"/>
  <c r="Y20" i="142"/>
  <c r="C19" i="146" s="1"/>
  <c r="Y34" i="142"/>
  <c r="Y24" i="142"/>
  <c r="C23" i="146" s="1"/>
  <c r="Y14" i="142"/>
  <c r="C24" i="146"/>
  <c r="Y25" i="142"/>
  <c r="Y32" i="142"/>
  <c r="Y30" i="142"/>
  <c r="C29" i="146" s="1"/>
  <c r="Y19" i="142"/>
  <c r="Y27" i="142"/>
  <c r="C26" i="146" s="1"/>
  <c r="Y8" i="142"/>
  <c r="Y28" i="142"/>
  <c r="Y36" i="142"/>
  <c r="C35" i="146" s="1"/>
  <c r="Y29" i="142"/>
  <c r="C28" i="146" s="1"/>
  <c r="Y5" i="142"/>
  <c r="C4" i="146" s="1"/>
  <c r="Y22" i="142"/>
  <c r="C21" i="146" s="1"/>
  <c r="Y23" i="142"/>
  <c r="C22" i="146" s="1"/>
  <c r="Y11" i="142"/>
  <c r="C10" i="146" s="1"/>
  <c r="Y9" i="142"/>
  <c r="Y26" i="142"/>
  <c r="C25" i="146" s="1"/>
  <c r="Y10" i="142"/>
  <c r="C9" i="146" s="1"/>
  <c r="Y33" i="142"/>
  <c r="C32" i="146" s="1"/>
  <c r="Y7" i="142"/>
  <c r="Y15" i="142"/>
  <c r="Y31" i="142"/>
  <c r="S29" i="141"/>
  <c r="W28" i="146"/>
  <c r="S36" i="141"/>
  <c r="W35" i="146"/>
  <c r="S35" i="141"/>
  <c r="S10" i="141"/>
  <c r="S6" i="141"/>
  <c r="W5" i="146"/>
  <c r="S22" i="141"/>
  <c r="W21" i="146"/>
  <c r="S14" i="141"/>
  <c r="W13" i="146"/>
  <c r="S26" i="141"/>
  <c r="W25" i="146"/>
  <c r="S23" i="141"/>
  <c r="W22" i="146"/>
  <c r="S31" i="141"/>
  <c r="S24" i="141"/>
  <c r="W23" i="146"/>
  <c r="S28" i="141"/>
  <c r="W27" i="146"/>
  <c r="S9" i="141"/>
  <c r="W8" i="146"/>
  <c r="S21" i="141"/>
  <c r="W20" i="146"/>
  <c r="S16" i="141"/>
  <c r="W15" i="146"/>
  <c r="S19" i="141"/>
  <c r="W18" i="146"/>
  <c r="S11" i="141"/>
  <c r="W10" i="146"/>
  <c r="S13" i="141"/>
  <c r="W12" i="146"/>
  <c r="S7" i="141"/>
  <c r="W6" i="146"/>
  <c r="R18" i="141"/>
  <c r="L39" i="141"/>
  <c r="R4" i="141"/>
  <c r="R17" i="141"/>
  <c r="K39" i="141"/>
  <c r="R12" i="141"/>
  <c r="R25" i="141"/>
  <c r="R20" i="141"/>
  <c r="R32" i="141"/>
  <c r="R8" i="141"/>
  <c r="R15" i="141"/>
  <c r="R34" i="141"/>
  <c r="R5" i="141"/>
  <c r="R27" i="141"/>
  <c r="R30" i="141"/>
  <c r="R33" i="141"/>
  <c r="R8" i="113"/>
  <c r="R14" i="113"/>
  <c r="R16" i="113"/>
  <c r="X15" i="146" s="1"/>
  <c r="S16" i="113"/>
  <c r="R35" i="113"/>
  <c r="X34" i="146" s="1"/>
  <c r="S35" i="113"/>
  <c r="R12" i="113"/>
  <c r="R19" i="113"/>
  <c r="R18" i="113"/>
  <c r="K39" i="113"/>
  <c r="R4" i="113"/>
  <c r="R29" i="113"/>
  <c r="X28" i="146" s="1"/>
  <c r="S29" i="113"/>
  <c r="R17" i="113"/>
  <c r="R10" i="113"/>
  <c r="R37" i="113"/>
  <c r="X36" i="146" s="1"/>
  <c r="S37" i="113"/>
  <c r="R15" i="113"/>
  <c r="R22" i="113"/>
  <c r="X21" i="146" s="1"/>
  <c r="S22" i="113"/>
  <c r="R30" i="113"/>
  <c r="X29" i="146" s="1"/>
  <c r="S30" i="113"/>
  <c r="R32" i="113"/>
  <c r="S31" i="142" l="1"/>
  <c r="U31" i="142" s="1"/>
  <c r="G30" i="146" s="1"/>
  <c r="J31" i="142"/>
  <c r="L31" i="142" s="1"/>
  <c r="D30" i="146" s="1"/>
  <c r="P31" i="142"/>
  <c r="R31" i="142" s="1"/>
  <c r="F30" i="146" s="1"/>
  <c r="M31" i="142"/>
  <c r="O31" i="142" s="1"/>
  <c r="E30" i="146" s="1"/>
  <c r="S19" i="142"/>
  <c r="U19" i="142" s="1"/>
  <c r="G18" i="146" s="1"/>
  <c r="P19" i="142"/>
  <c r="R19" i="142" s="1"/>
  <c r="F18" i="146" s="1"/>
  <c r="J19" i="142"/>
  <c r="L19" i="142" s="1"/>
  <c r="D18" i="146" s="1"/>
  <c r="M19" i="142"/>
  <c r="O19" i="142" s="1"/>
  <c r="E18" i="146" s="1"/>
  <c r="J14" i="142"/>
  <c r="L14" i="142" s="1"/>
  <c r="D13" i="146" s="1"/>
  <c r="S14" i="142"/>
  <c r="U14" i="142" s="1"/>
  <c r="G13" i="146" s="1"/>
  <c r="P14" i="142"/>
  <c r="R14" i="142" s="1"/>
  <c r="F13" i="146" s="1"/>
  <c r="M14" i="142"/>
  <c r="O14" i="142" s="1"/>
  <c r="E13" i="146" s="1"/>
  <c r="M21" i="142"/>
  <c r="O21" i="142" s="1"/>
  <c r="E20" i="146" s="1"/>
  <c r="P21" i="142"/>
  <c r="R21" i="142" s="1"/>
  <c r="F20" i="146" s="1"/>
  <c r="J21" i="142"/>
  <c r="L21" i="142" s="1"/>
  <c r="D20" i="146" s="1"/>
  <c r="S21" i="142"/>
  <c r="U21" i="142" s="1"/>
  <c r="G20" i="146" s="1"/>
  <c r="J35" i="142"/>
  <c r="L35" i="142" s="1"/>
  <c r="D34" i="146" s="1"/>
  <c r="M35" i="142"/>
  <c r="O35" i="142" s="1"/>
  <c r="E34" i="146" s="1"/>
  <c r="P35" i="142"/>
  <c r="R35" i="142" s="1"/>
  <c r="F34" i="146" s="1"/>
  <c r="S35" i="142"/>
  <c r="U35" i="142" s="1"/>
  <c r="G34" i="146" s="1"/>
  <c r="C30" i="146"/>
  <c r="C18" i="146"/>
  <c r="C13" i="146"/>
  <c r="C20" i="146"/>
  <c r="C34" i="146"/>
  <c r="S10" i="142"/>
  <c r="U10" i="142" s="1"/>
  <c r="G9" i="146" s="1"/>
  <c r="J10" i="142"/>
  <c r="L10" i="142" s="1"/>
  <c r="D9" i="146" s="1"/>
  <c r="M10" i="142"/>
  <c r="O10" i="142" s="1"/>
  <c r="E9" i="146" s="1"/>
  <c r="P10" i="142"/>
  <c r="R10" i="142" s="1"/>
  <c r="F9" i="146" s="1"/>
  <c r="S15" i="142"/>
  <c r="U15" i="142" s="1"/>
  <c r="G14" i="146" s="1"/>
  <c r="P15" i="142"/>
  <c r="R15" i="142" s="1"/>
  <c r="F14" i="146" s="1"/>
  <c r="J15" i="142"/>
  <c r="L15" i="142" s="1"/>
  <c r="D14" i="146" s="1"/>
  <c r="M15" i="142"/>
  <c r="O15" i="142" s="1"/>
  <c r="E14" i="146" s="1"/>
  <c r="S28" i="142"/>
  <c r="U28" i="142" s="1"/>
  <c r="G27" i="146" s="1"/>
  <c r="P28" i="142"/>
  <c r="R28" i="142" s="1"/>
  <c r="F27" i="146" s="1"/>
  <c r="J28" i="142"/>
  <c r="L28" i="142" s="1"/>
  <c r="D27" i="146" s="1"/>
  <c r="M28" i="142"/>
  <c r="O28" i="142" s="1"/>
  <c r="E27" i="146" s="1"/>
  <c r="S17" i="142"/>
  <c r="U17" i="142" s="1"/>
  <c r="G16" i="146" s="1"/>
  <c r="J17" i="142"/>
  <c r="L17" i="142" s="1"/>
  <c r="D16" i="146" s="1"/>
  <c r="M17" i="142"/>
  <c r="O17" i="142" s="1"/>
  <c r="E16" i="146" s="1"/>
  <c r="P17" i="142"/>
  <c r="R17" i="142" s="1"/>
  <c r="F16" i="146" s="1"/>
  <c r="M18" i="142"/>
  <c r="O18" i="142" s="1"/>
  <c r="E17" i="146" s="1"/>
  <c r="S18" i="142"/>
  <c r="U18" i="142" s="1"/>
  <c r="G17" i="146" s="1"/>
  <c r="P18" i="142"/>
  <c r="R18" i="142" s="1"/>
  <c r="F17" i="146" s="1"/>
  <c r="J18" i="142"/>
  <c r="L18" i="142" s="1"/>
  <c r="D17" i="146" s="1"/>
  <c r="C14" i="146"/>
  <c r="C27" i="146"/>
  <c r="C16" i="146"/>
  <c r="C17" i="146"/>
  <c r="P36" i="142"/>
  <c r="R36" i="142" s="1"/>
  <c r="F35" i="146" s="1"/>
  <c r="J36" i="142"/>
  <c r="L36" i="142" s="1"/>
  <c r="D35" i="146" s="1"/>
  <c r="S36" i="142"/>
  <c r="U36" i="142" s="1"/>
  <c r="G35" i="146" s="1"/>
  <c r="M36" i="142"/>
  <c r="O36" i="142" s="1"/>
  <c r="E35" i="146" s="1"/>
  <c r="S26" i="142"/>
  <c r="U26" i="142" s="1"/>
  <c r="G25" i="146" s="1"/>
  <c r="P26" i="142"/>
  <c r="R26" i="142" s="1"/>
  <c r="F25" i="146" s="1"/>
  <c r="J26" i="142"/>
  <c r="L26" i="142" s="1"/>
  <c r="D25" i="146" s="1"/>
  <c r="M26" i="142"/>
  <c r="O26" i="142" s="1"/>
  <c r="E25" i="146" s="1"/>
  <c r="P30" i="142"/>
  <c r="R30" i="142" s="1"/>
  <c r="F29" i="146" s="1"/>
  <c r="S30" i="142"/>
  <c r="U30" i="142" s="1"/>
  <c r="G29" i="146" s="1"/>
  <c r="M30" i="142"/>
  <c r="O30" i="142" s="1"/>
  <c r="E29" i="146" s="1"/>
  <c r="J30" i="142"/>
  <c r="L30" i="142" s="1"/>
  <c r="D29" i="146" s="1"/>
  <c r="P7" i="142"/>
  <c r="R7" i="142" s="1"/>
  <c r="F6" i="146" s="1"/>
  <c r="M7" i="142"/>
  <c r="O7" i="142" s="1"/>
  <c r="E6" i="146" s="1"/>
  <c r="S7" i="142"/>
  <c r="U7" i="142" s="1"/>
  <c r="G6" i="146" s="1"/>
  <c r="J7" i="142"/>
  <c r="L7" i="142" s="1"/>
  <c r="D6" i="146" s="1"/>
  <c r="M9" i="142"/>
  <c r="O9" i="142" s="1"/>
  <c r="E8" i="146" s="1"/>
  <c r="S9" i="142"/>
  <c r="U9" i="142" s="1"/>
  <c r="G8" i="146" s="1"/>
  <c r="J9" i="142"/>
  <c r="L9" i="142" s="1"/>
  <c r="D8" i="146" s="1"/>
  <c r="P9" i="142"/>
  <c r="R9" i="142" s="1"/>
  <c r="F8" i="146" s="1"/>
  <c r="M8" i="142"/>
  <c r="O8" i="142" s="1"/>
  <c r="E7" i="146" s="1"/>
  <c r="J8" i="142"/>
  <c r="L8" i="142" s="1"/>
  <c r="D7" i="146" s="1"/>
  <c r="S8" i="142"/>
  <c r="U8" i="142" s="1"/>
  <c r="G7" i="146" s="1"/>
  <c r="P8" i="142"/>
  <c r="R8" i="142" s="1"/>
  <c r="F7" i="146" s="1"/>
  <c r="S32" i="142"/>
  <c r="U32" i="142" s="1"/>
  <c r="G31" i="146" s="1"/>
  <c r="M32" i="142"/>
  <c r="O32" i="142" s="1"/>
  <c r="E31" i="146" s="1"/>
  <c r="P32" i="142"/>
  <c r="R32" i="142" s="1"/>
  <c r="F31" i="146" s="1"/>
  <c r="J32" i="142"/>
  <c r="L32" i="142" s="1"/>
  <c r="D31" i="146" s="1"/>
  <c r="P34" i="142"/>
  <c r="R34" i="142" s="1"/>
  <c r="F33" i="146" s="1"/>
  <c r="S34" i="142"/>
  <c r="U34" i="142" s="1"/>
  <c r="G33" i="146" s="1"/>
  <c r="J34" i="142"/>
  <c r="L34" i="142" s="1"/>
  <c r="D33" i="146" s="1"/>
  <c r="M34" i="142"/>
  <c r="O34" i="142" s="1"/>
  <c r="E33" i="146" s="1"/>
  <c r="M16" i="142"/>
  <c r="O16" i="142" s="1"/>
  <c r="E15" i="146" s="1"/>
  <c r="S16" i="142"/>
  <c r="U16" i="142" s="1"/>
  <c r="G15" i="146" s="1"/>
  <c r="J16" i="142"/>
  <c r="L16" i="142" s="1"/>
  <c r="D15" i="146" s="1"/>
  <c r="P16" i="142"/>
  <c r="R16" i="142" s="1"/>
  <c r="F15" i="146" s="1"/>
  <c r="C6" i="146"/>
  <c r="C8" i="146"/>
  <c r="C7" i="146"/>
  <c r="C31" i="146"/>
  <c r="C33" i="146"/>
  <c r="C15" i="146"/>
  <c r="M23" i="142"/>
  <c r="O23" i="142" s="1"/>
  <c r="E22" i="146" s="1"/>
  <c r="P23" i="142"/>
  <c r="R23" i="142" s="1"/>
  <c r="F22" i="146" s="1"/>
  <c r="J23" i="142"/>
  <c r="L23" i="142" s="1"/>
  <c r="D22" i="146" s="1"/>
  <c r="S23" i="142"/>
  <c r="U23" i="142" s="1"/>
  <c r="G22" i="146" s="1"/>
  <c r="J22" i="142"/>
  <c r="L22" i="142" s="1"/>
  <c r="D21" i="146" s="1"/>
  <c r="S22" i="142"/>
  <c r="U22" i="142" s="1"/>
  <c r="G21" i="146" s="1"/>
  <c r="M22" i="142"/>
  <c r="O22" i="142" s="1"/>
  <c r="E21" i="146" s="1"/>
  <c r="P22" i="142"/>
  <c r="R22" i="142" s="1"/>
  <c r="F21" i="146" s="1"/>
  <c r="S24" i="142"/>
  <c r="U24" i="142" s="1"/>
  <c r="G23" i="146" s="1"/>
  <c r="P24" i="142"/>
  <c r="R24" i="142" s="1"/>
  <c r="F23" i="146" s="1"/>
  <c r="M24" i="142"/>
  <c r="O24" i="142" s="1"/>
  <c r="E23" i="146" s="1"/>
  <c r="J24" i="142"/>
  <c r="L24" i="142" s="1"/>
  <c r="D23" i="146" s="1"/>
  <c r="S5" i="142"/>
  <c r="U5" i="142" s="1"/>
  <c r="G4" i="146" s="1"/>
  <c r="J5" i="142"/>
  <c r="L5" i="142" s="1"/>
  <c r="D4" i="146" s="1"/>
  <c r="M5" i="142"/>
  <c r="O5" i="142" s="1"/>
  <c r="E4" i="146" s="1"/>
  <c r="P5" i="142"/>
  <c r="R5" i="142" s="1"/>
  <c r="F4" i="146" s="1"/>
  <c r="P13" i="142"/>
  <c r="R13" i="142" s="1"/>
  <c r="F12" i="146" s="1"/>
  <c r="J13" i="142"/>
  <c r="L13" i="142" s="1"/>
  <c r="D12" i="146" s="1"/>
  <c r="S13" i="142"/>
  <c r="U13" i="142" s="1"/>
  <c r="G12" i="146" s="1"/>
  <c r="M13" i="142"/>
  <c r="O13" i="142" s="1"/>
  <c r="E12" i="146" s="1"/>
  <c r="S33" i="142"/>
  <c r="U33" i="142" s="1"/>
  <c r="G32" i="146" s="1"/>
  <c r="J33" i="142"/>
  <c r="L33" i="142" s="1"/>
  <c r="D32" i="146" s="1"/>
  <c r="P33" i="142"/>
  <c r="R33" i="142" s="1"/>
  <c r="F32" i="146" s="1"/>
  <c r="M33" i="142"/>
  <c r="O33" i="142" s="1"/>
  <c r="E32" i="146" s="1"/>
  <c r="S11" i="142"/>
  <c r="U11" i="142" s="1"/>
  <c r="G10" i="146" s="1"/>
  <c r="P11" i="142"/>
  <c r="R11" i="142" s="1"/>
  <c r="F10" i="146" s="1"/>
  <c r="M11" i="142"/>
  <c r="O11" i="142" s="1"/>
  <c r="E10" i="146" s="1"/>
  <c r="J11" i="142"/>
  <c r="L11" i="142" s="1"/>
  <c r="D10" i="146" s="1"/>
  <c r="M29" i="142"/>
  <c r="O29" i="142" s="1"/>
  <c r="E28" i="146" s="1"/>
  <c r="P29" i="142"/>
  <c r="R29" i="142" s="1"/>
  <c r="F28" i="146" s="1"/>
  <c r="S29" i="142"/>
  <c r="U29" i="142" s="1"/>
  <c r="G28" i="146" s="1"/>
  <c r="J29" i="142"/>
  <c r="L29" i="142" s="1"/>
  <c r="D28" i="146" s="1"/>
  <c r="J27" i="142"/>
  <c r="L27" i="142" s="1"/>
  <c r="D26" i="146" s="1"/>
  <c r="S27" i="142"/>
  <c r="U27" i="142" s="1"/>
  <c r="G26" i="146" s="1"/>
  <c r="M27" i="142"/>
  <c r="O27" i="142" s="1"/>
  <c r="E26" i="146" s="1"/>
  <c r="P27" i="142"/>
  <c r="R27" i="142" s="1"/>
  <c r="F26" i="146" s="1"/>
  <c r="S25" i="142"/>
  <c r="U25" i="142" s="1"/>
  <c r="G24" i="146" s="1"/>
  <c r="P25" i="142"/>
  <c r="R25" i="142" s="1"/>
  <c r="F24" i="146" s="1"/>
  <c r="M25" i="142"/>
  <c r="O25" i="142" s="1"/>
  <c r="E24" i="146" s="1"/>
  <c r="J25" i="142"/>
  <c r="L25" i="142" s="1"/>
  <c r="D24" i="146" s="1"/>
  <c r="P20" i="142"/>
  <c r="R20" i="142" s="1"/>
  <c r="F19" i="146" s="1"/>
  <c r="S20" i="142"/>
  <c r="U20" i="142" s="1"/>
  <c r="G19" i="146" s="1"/>
  <c r="J20" i="142"/>
  <c r="L20" i="142" s="1"/>
  <c r="D19" i="146" s="1"/>
  <c r="M20" i="142"/>
  <c r="O20" i="142" s="1"/>
  <c r="E19" i="146" s="1"/>
  <c r="M12" i="142"/>
  <c r="O12" i="142" s="1"/>
  <c r="E11" i="146" s="1"/>
  <c r="S12" i="142"/>
  <c r="U12" i="142" s="1"/>
  <c r="G11" i="146" s="1"/>
  <c r="P12" i="142"/>
  <c r="R12" i="142" s="1"/>
  <c r="F11" i="146" s="1"/>
  <c r="J12" i="142"/>
  <c r="L12" i="142" s="1"/>
  <c r="D11" i="146" s="1"/>
  <c r="M6" i="142"/>
  <c r="O6" i="142" s="1"/>
  <c r="E5" i="146" s="1"/>
  <c r="J6" i="142"/>
  <c r="L6" i="142" s="1"/>
  <c r="D5" i="146" s="1"/>
  <c r="P6" i="142"/>
  <c r="R6" i="142" s="1"/>
  <c r="F5" i="146" s="1"/>
  <c r="S6" i="142"/>
  <c r="U6" i="142" s="1"/>
  <c r="G5" i="146" s="1"/>
  <c r="S17" i="113"/>
  <c r="X16" i="146"/>
  <c r="S15" i="113"/>
  <c r="X14" i="146"/>
  <c r="S14" i="113"/>
  <c r="X13" i="146"/>
  <c r="S18" i="113"/>
  <c r="X17" i="146"/>
  <c r="S8" i="113"/>
  <c r="X7" i="146"/>
  <c r="S19" i="113"/>
  <c r="X18" i="146"/>
  <c r="S32" i="113"/>
  <c r="X31" i="146"/>
  <c r="S10" i="113"/>
  <c r="X9" i="146"/>
  <c r="S12" i="113"/>
  <c r="X11" i="146"/>
  <c r="S4" i="113"/>
  <c r="X3" i="146"/>
  <c r="S5" i="141"/>
  <c r="W4" i="146"/>
  <c r="S15" i="141"/>
  <c r="W14" i="146"/>
  <c r="S32" i="141"/>
  <c r="W31" i="146"/>
  <c r="S20" i="141"/>
  <c r="W19" i="146"/>
  <c r="S17" i="141"/>
  <c r="W16" i="146"/>
  <c r="S33" i="141"/>
  <c r="W32" i="146"/>
  <c r="S30" i="141"/>
  <c r="W29" i="146"/>
  <c r="S25" i="141"/>
  <c r="W24" i="146"/>
  <c r="S34" i="141"/>
  <c r="W33" i="146"/>
  <c r="S8" i="141"/>
  <c r="W7" i="146"/>
  <c r="S18" i="141"/>
  <c r="W17" i="146"/>
  <c r="S27" i="141"/>
  <c r="W26" i="146"/>
  <c r="S12" i="141"/>
  <c r="W11" i="146"/>
  <c r="S4" i="141"/>
  <c r="R38" i="141"/>
  <c r="S38" i="141" s="1"/>
  <c r="W3" i="146"/>
  <c r="R28" i="113"/>
  <c r="R25" i="113"/>
  <c r="R11" i="113"/>
  <c r="R24" i="113"/>
  <c r="R21" i="113"/>
  <c r="R9" i="113"/>
  <c r="R31" i="113"/>
  <c r="R27" i="113"/>
  <c r="R20" i="113"/>
  <c r="R6" i="113"/>
  <c r="R34" i="113"/>
  <c r="R13" i="113"/>
  <c r="R26" i="113"/>
  <c r="R33" i="113"/>
  <c r="R5" i="113"/>
  <c r="R36" i="113"/>
  <c r="L39" i="113"/>
  <c r="R23" i="113"/>
  <c r="R7" i="113"/>
  <c r="R22" i="134"/>
  <c r="R5" i="134"/>
  <c r="R29" i="134"/>
  <c r="Y28" i="146" s="1"/>
  <c r="R26" i="134"/>
  <c r="R13" i="134"/>
  <c r="R28" i="134"/>
  <c r="R6" i="134"/>
  <c r="Y5" i="146" s="1"/>
  <c r="S6" i="134"/>
  <c r="R24" i="134"/>
  <c r="R33" i="134"/>
  <c r="Y32" i="146" s="1"/>
  <c r="S33" i="134"/>
  <c r="R14" i="134"/>
  <c r="R11" i="134"/>
  <c r="R18" i="134"/>
  <c r="R30" i="134"/>
  <c r="R20" i="134"/>
  <c r="R34" i="134"/>
  <c r="R8" i="134"/>
  <c r="R32" i="134"/>
  <c r="Y31" i="146" s="1"/>
  <c r="R12" i="134"/>
  <c r="R36" i="134"/>
  <c r="R10" i="134"/>
  <c r="Y9" i="146" s="1"/>
  <c r="S10" i="134"/>
  <c r="R31" i="134"/>
  <c r="R25" i="134"/>
  <c r="R17" i="134"/>
  <c r="R16" i="134"/>
  <c r="R27" i="134"/>
  <c r="S17" i="134" l="1"/>
  <c r="Y16" i="146"/>
  <c r="S29" i="134"/>
  <c r="S5" i="134"/>
  <c r="Y4" i="146"/>
  <c r="S22" i="134"/>
  <c r="Y21" i="146"/>
  <c r="S30" i="134"/>
  <c r="Y29" i="146"/>
  <c r="S25" i="134"/>
  <c r="Y24" i="146"/>
  <c r="S31" i="134"/>
  <c r="Y30" i="146"/>
  <c r="S24" i="134"/>
  <c r="Y23" i="146"/>
  <c r="S20" i="134"/>
  <c r="Y19" i="146"/>
  <c r="S18" i="134"/>
  <c r="Y17" i="146"/>
  <c r="S28" i="134"/>
  <c r="Y27" i="146"/>
  <c r="S27" i="134"/>
  <c r="Y26" i="146"/>
  <c r="S12" i="134"/>
  <c r="Y11" i="146"/>
  <c r="S11" i="134"/>
  <c r="Y10" i="146"/>
  <c r="S13" i="134"/>
  <c r="Y12" i="146"/>
  <c r="S8" i="134"/>
  <c r="Y7" i="146"/>
  <c r="S34" i="134"/>
  <c r="Y33" i="146"/>
  <c r="S36" i="134"/>
  <c r="Y35" i="146"/>
  <c r="S16" i="134"/>
  <c r="Y15" i="146"/>
  <c r="S32" i="134"/>
  <c r="S14" i="134"/>
  <c r="Y13" i="146"/>
  <c r="S26" i="134"/>
  <c r="Y25" i="146"/>
  <c r="S33" i="113"/>
  <c r="X32" i="146"/>
  <c r="S9" i="113"/>
  <c r="X8" i="146"/>
  <c r="S21" i="113"/>
  <c r="X20" i="146"/>
  <c r="S13" i="113"/>
  <c r="X12" i="146"/>
  <c r="S24" i="113"/>
  <c r="X23" i="146"/>
  <c r="S31" i="113"/>
  <c r="X30" i="146"/>
  <c r="S26" i="113"/>
  <c r="X25" i="146"/>
  <c r="S7" i="113"/>
  <c r="X6" i="146"/>
  <c r="S34" i="113"/>
  <c r="X33" i="146"/>
  <c r="S11" i="113"/>
  <c r="X10" i="146"/>
  <c r="S5" i="113"/>
  <c r="X4" i="146"/>
  <c r="S23" i="113"/>
  <c r="X22" i="146"/>
  <c r="S6" i="113"/>
  <c r="X5" i="146"/>
  <c r="S25" i="113"/>
  <c r="X24" i="146"/>
  <c r="R38" i="113"/>
  <c r="S38" i="113" s="1"/>
  <c r="S20" i="113"/>
  <c r="X19" i="146"/>
  <c r="S28" i="113"/>
  <c r="X27" i="146"/>
  <c r="S36" i="113"/>
  <c r="X35" i="146"/>
  <c r="S27" i="113"/>
  <c r="X26" i="146"/>
  <c r="R35" i="134"/>
  <c r="L39" i="134"/>
  <c r="S4" i="134"/>
  <c r="R37" i="134"/>
  <c r="R19" i="134"/>
  <c r="R15" i="134"/>
  <c r="R23" i="134"/>
  <c r="R7" i="134"/>
  <c r="K39" i="134"/>
  <c r="R9" i="134"/>
  <c r="R21" i="134"/>
  <c r="R15" i="121"/>
  <c r="Z14" i="146" s="1"/>
  <c r="R26" i="121"/>
  <c r="R30" i="121"/>
  <c r="R20" i="121"/>
  <c r="R27" i="121"/>
  <c r="R32" i="121"/>
  <c r="R37" i="121"/>
  <c r="Z36" i="146" s="1"/>
  <c r="S37" i="121"/>
  <c r="R22" i="121"/>
  <c r="R19" i="121"/>
  <c r="R31" i="121"/>
  <c r="R8" i="121"/>
  <c r="R10" i="121"/>
  <c r="Z9" i="146" s="1"/>
  <c r="R4" i="121"/>
  <c r="R18" i="121"/>
  <c r="R9" i="121"/>
  <c r="Z8" i="146" s="1"/>
  <c r="S9" i="121"/>
  <c r="R25" i="121"/>
  <c r="R14" i="121"/>
  <c r="R5" i="121"/>
  <c r="Z4" i="146" s="1"/>
  <c r="R12" i="121"/>
  <c r="R13" i="121"/>
  <c r="S8" i="121" l="1"/>
  <c r="Z7" i="146"/>
  <c r="S30" i="121"/>
  <c r="Z29" i="146"/>
  <c r="S20" i="121"/>
  <c r="Z19" i="146"/>
  <c r="S19" i="121"/>
  <c r="Z18" i="146"/>
  <c r="S26" i="121"/>
  <c r="Z25" i="146"/>
  <c r="S27" i="121"/>
  <c r="Z26" i="146"/>
  <c r="S25" i="121"/>
  <c r="Z24" i="146"/>
  <c r="S22" i="121"/>
  <c r="Z21" i="146"/>
  <c r="S15" i="121"/>
  <c r="S13" i="121"/>
  <c r="Z12" i="146"/>
  <c r="S14" i="121"/>
  <c r="Z13" i="146"/>
  <c r="S31" i="121"/>
  <c r="Z30" i="146"/>
  <c r="S18" i="121"/>
  <c r="Z17" i="146"/>
  <c r="S12" i="121"/>
  <c r="Z11" i="146"/>
  <c r="S5" i="121"/>
  <c r="S10" i="121"/>
  <c r="S32" i="121"/>
  <c r="Z31" i="146"/>
  <c r="Z3" i="146"/>
  <c r="S4" i="121"/>
  <c r="S7" i="134"/>
  <c r="Y6" i="146"/>
  <c r="S15" i="134"/>
  <c r="Y14" i="146"/>
  <c r="R38" i="134"/>
  <c r="S38" i="134" s="1"/>
  <c r="S23" i="134"/>
  <c r="Y22" i="146"/>
  <c r="S37" i="134"/>
  <c r="Y36" i="146"/>
  <c r="S19" i="134"/>
  <c r="Y18" i="146"/>
  <c r="S21" i="134"/>
  <c r="Y20" i="146"/>
  <c r="S9" i="134"/>
  <c r="Y8" i="146"/>
  <c r="S35" i="134"/>
  <c r="Y34" i="146"/>
  <c r="R29" i="121"/>
  <c r="R24" i="121"/>
  <c r="R34" i="121"/>
  <c r="R7" i="121"/>
  <c r="R28" i="121"/>
  <c r="R36" i="121"/>
  <c r="R16" i="121"/>
  <c r="R17" i="121"/>
  <c r="R33" i="121"/>
  <c r="L39" i="121"/>
  <c r="K39" i="121"/>
  <c r="R21" i="121"/>
  <c r="R11" i="121"/>
  <c r="R35" i="121"/>
  <c r="R23" i="121"/>
  <c r="R6" i="121"/>
  <c r="R27" i="135"/>
  <c r="AA26" i="146" s="1"/>
  <c r="R18" i="135"/>
  <c r="AA17" i="146" s="1"/>
  <c r="S18" i="135"/>
  <c r="R33" i="135"/>
  <c r="R24" i="135"/>
  <c r="AA23" i="146" s="1"/>
  <c r="R36" i="135"/>
  <c r="AA35" i="146" s="1"/>
  <c r="S36" i="135"/>
  <c r="R9" i="135"/>
  <c r="R29" i="135"/>
  <c r="R17" i="135"/>
  <c r="R14" i="135"/>
  <c r="R22" i="135"/>
  <c r="R6" i="135"/>
  <c r="AA5" i="146" s="1"/>
  <c r="R35" i="135"/>
  <c r="R28" i="135"/>
  <c r="AA27" i="146" s="1"/>
  <c r="S28" i="135"/>
  <c r="R12" i="135"/>
  <c r="R19" i="135"/>
  <c r="R20" i="135"/>
  <c r="AA19" i="146" s="1"/>
  <c r="R37" i="135"/>
  <c r="R13" i="135"/>
  <c r="R21" i="135"/>
  <c r="R15" i="135"/>
  <c r="R23" i="135"/>
  <c r="R4" i="135"/>
  <c r="S33" i="135" l="1"/>
  <c r="AA32" i="146"/>
  <c r="S23" i="135"/>
  <c r="AA22" i="146"/>
  <c r="S14" i="135"/>
  <c r="AA13" i="146"/>
  <c r="S17" i="135"/>
  <c r="AA16" i="146"/>
  <c r="S29" i="135"/>
  <c r="AA28" i="146"/>
  <c r="S9" i="135"/>
  <c r="AA8" i="146"/>
  <c r="S27" i="135"/>
  <c r="S19" i="135"/>
  <c r="AA18" i="146"/>
  <c r="S12" i="135"/>
  <c r="AA11" i="146"/>
  <c r="S15" i="135"/>
  <c r="AA14" i="146"/>
  <c r="S21" i="135"/>
  <c r="AA20" i="146"/>
  <c r="S22" i="135"/>
  <c r="AA21" i="146"/>
  <c r="S37" i="135"/>
  <c r="AA36" i="146"/>
  <c r="S6" i="135"/>
  <c r="S13" i="135"/>
  <c r="AA12" i="146"/>
  <c r="S35" i="135"/>
  <c r="AA34" i="146"/>
  <c r="S20" i="135"/>
  <c r="S24" i="135"/>
  <c r="S4" i="135"/>
  <c r="AA3" i="146"/>
  <c r="S28" i="121"/>
  <c r="Z27" i="146"/>
  <c r="S11" i="121"/>
  <c r="Z10" i="146"/>
  <c r="S34" i="121"/>
  <c r="Z33" i="146"/>
  <c r="S21" i="121"/>
  <c r="Z20" i="146"/>
  <c r="S29" i="121"/>
  <c r="Z28" i="146"/>
  <c r="S6" i="121"/>
  <c r="Z5" i="146"/>
  <c r="S17" i="121"/>
  <c r="Z16" i="146"/>
  <c r="S33" i="121"/>
  <c r="Z32" i="146"/>
  <c r="S23" i="121"/>
  <c r="Z22" i="146"/>
  <c r="S16" i="121"/>
  <c r="Z15" i="146"/>
  <c r="R38" i="121"/>
  <c r="S38" i="121" s="1"/>
  <c r="S7" i="121"/>
  <c r="Z6" i="146"/>
  <c r="S24" i="121"/>
  <c r="Z23" i="146"/>
  <c r="S35" i="121"/>
  <c r="Z34" i="146"/>
  <c r="S36" i="121"/>
  <c r="Z35" i="146"/>
  <c r="K39" i="135"/>
  <c r="R8" i="135"/>
  <c r="L39" i="135"/>
  <c r="R34" i="135"/>
  <c r="R5" i="135"/>
  <c r="R10" i="135"/>
  <c r="R26" i="135"/>
  <c r="R25" i="135"/>
  <c r="R16" i="135"/>
  <c r="R11" i="135"/>
  <c r="R32" i="135"/>
  <c r="R31" i="135"/>
  <c r="R30" i="135"/>
  <c r="R7" i="135"/>
  <c r="R19" i="140"/>
  <c r="R15" i="140"/>
  <c r="R36" i="140"/>
  <c r="R29" i="140"/>
  <c r="R21" i="140"/>
  <c r="R26" i="140"/>
  <c r="R28" i="140"/>
  <c r="AB27" i="146" s="1"/>
  <c r="R10" i="140"/>
  <c r="AB9" i="146" s="1"/>
  <c r="S10" i="140"/>
  <c r="R37" i="140"/>
  <c r="R23" i="140"/>
  <c r="R13" i="140"/>
  <c r="R31" i="140"/>
  <c r="R27" i="140"/>
  <c r="AB26" i="146" s="1"/>
  <c r="S27" i="140"/>
  <c r="R7" i="140"/>
  <c r="AB6" i="146" s="1"/>
  <c r="R11" i="140"/>
  <c r="R24" i="140"/>
  <c r="R22" i="140"/>
  <c r="K39" i="140"/>
  <c r="S15" i="140" l="1"/>
  <c r="AB14" i="146"/>
  <c r="S37" i="140"/>
  <c r="AB36" i="146"/>
  <c r="S19" i="140"/>
  <c r="AB18" i="146"/>
  <c r="S28" i="140"/>
  <c r="S11" i="140"/>
  <c r="AB10" i="146"/>
  <c r="S7" i="140"/>
  <c r="S26" i="140"/>
  <c r="AB25" i="146"/>
  <c r="S13" i="140"/>
  <c r="AB12" i="146"/>
  <c r="S21" i="140"/>
  <c r="AB20" i="146"/>
  <c r="S36" i="140"/>
  <c r="AB35" i="146"/>
  <c r="S31" i="140"/>
  <c r="AB30" i="146"/>
  <c r="S22" i="140"/>
  <c r="AB21" i="146"/>
  <c r="S24" i="140"/>
  <c r="AB23" i="146"/>
  <c r="S23" i="140"/>
  <c r="AB22" i="146"/>
  <c r="S29" i="140"/>
  <c r="AB28" i="146"/>
  <c r="S25" i="135"/>
  <c r="AA24" i="146"/>
  <c r="S10" i="135"/>
  <c r="AA9" i="146"/>
  <c r="S30" i="135"/>
  <c r="AA29" i="146"/>
  <c r="S31" i="135"/>
  <c r="AA30" i="146"/>
  <c r="S7" i="135"/>
  <c r="AA6" i="146"/>
  <c r="S32" i="135"/>
  <c r="AA31" i="146"/>
  <c r="S26" i="135"/>
  <c r="AA25" i="146"/>
  <c r="S5" i="135"/>
  <c r="AA4" i="146"/>
  <c r="S34" i="135"/>
  <c r="AA33" i="146"/>
  <c r="S8" i="135"/>
  <c r="AA7" i="146"/>
  <c r="R38" i="135"/>
  <c r="S38" i="135" s="1"/>
  <c r="S11" i="135"/>
  <c r="AA10" i="146"/>
  <c r="S16" i="135"/>
  <c r="AA15" i="146"/>
  <c r="L39" i="140"/>
  <c r="R33" i="140"/>
  <c r="R25" i="140"/>
  <c r="R30" i="140"/>
  <c r="R20" i="140"/>
  <c r="R16" i="140"/>
  <c r="R4" i="140"/>
  <c r="R32" i="140"/>
  <c r="R34" i="140"/>
  <c r="R35" i="140"/>
  <c r="R9" i="140"/>
  <c r="R5" i="140"/>
  <c r="R17" i="140"/>
  <c r="R12" i="140"/>
  <c r="R18" i="140"/>
  <c r="R6" i="140"/>
  <c r="R14" i="140"/>
  <c r="R8" i="140"/>
  <c r="R22" i="139"/>
  <c r="R30" i="139"/>
  <c r="R21" i="139"/>
  <c r="R7" i="139"/>
  <c r="R27" i="139"/>
  <c r="R20" i="139"/>
  <c r="R6" i="139"/>
  <c r="R23" i="139"/>
  <c r="AC22" i="146" s="1"/>
  <c r="R28" i="139"/>
  <c r="R15" i="139"/>
  <c r="AC14" i="146" s="1"/>
  <c r="S15" i="139"/>
  <c r="R35" i="139"/>
  <c r="R37" i="139"/>
  <c r="R19" i="139"/>
  <c r="R17" i="139"/>
  <c r="R18" i="139"/>
  <c r="R26" i="139"/>
  <c r="R13" i="139"/>
  <c r="R9" i="139"/>
  <c r="AC8" i="146" s="1"/>
  <c r="S9" i="139"/>
  <c r="R10" i="139"/>
  <c r="R5" i="139"/>
  <c r="R14" i="139"/>
  <c r="R8" i="139"/>
  <c r="AC7" i="146" s="1"/>
  <c r="R29" i="139"/>
  <c r="R11" i="139"/>
  <c r="S22" i="139" l="1"/>
  <c r="AC21" i="146"/>
  <c r="S18" i="139"/>
  <c r="AC17" i="146"/>
  <c r="S19" i="139"/>
  <c r="AC18" i="146"/>
  <c r="S6" i="139"/>
  <c r="AC5" i="146"/>
  <c r="S14" i="139"/>
  <c r="AC13" i="146"/>
  <c r="S10" i="139"/>
  <c r="AC9" i="146"/>
  <c r="S37" i="139"/>
  <c r="AC36" i="146"/>
  <c r="S20" i="139"/>
  <c r="AC19" i="146"/>
  <c r="S17" i="139"/>
  <c r="AC16" i="146"/>
  <c r="S7" i="139"/>
  <c r="AC6" i="146"/>
  <c r="S27" i="139"/>
  <c r="AC26" i="146"/>
  <c r="S11" i="139"/>
  <c r="AC10" i="146"/>
  <c r="S21" i="139"/>
  <c r="AC20" i="146"/>
  <c r="S23" i="139"/>
  <c r="S5" i="139"/>
  <c r="AC4" i="146"/>
  <c r="S35" i="139"/>
  <c r="AC34" i="146"/>
  <c r="S29" i="139"/>
  <c r="AC28" i="146"/>
  <c r="S13" i="139"/>
  <c r="AC12" i="146"/>
  <c r="S8" i="139"/>
  <c r="S26" i="139"/>
  <c r="AC25" i="146"/>
  <c r="S28" i="139"/>
  <c r="AC27" i="146"/>
  <c r="S30" i="139"/>
  <c r="AC29" i="146"/>
  <c r="S33" i="140"/>
  <c r="AB32" i="146"/>
  <c r="S6" i="140"/>
  <c r="AB5" i="146"/>
  <c r="S8" i="140"/>
  <c r="AB7" i="146"/>
  <c r="S32" i="140"/>
  <c r="AB31" i="146"/>
  <c r="S18" i="140"/>
  <c r="AB17" i="146"/>
  <c r="S14" i="140"/>
  <c r="AB13" i="146"/>
  <c r="S12" i="140"/>
  <c r="AB11" i="146"/>
  <c r="S16" i="140"/>
  <c r="AB15" i="146"/>
  <c r="S9" i="140"/>
  <c r="AB8" i="146"/>
  <c r="S17" i="140"/>
  <c r="AB16" i="146"/>
  <c r="S20" i="140"/>
  <c r="AB19" i="146"/>
  <c r="S25" i="140"/>
  <c r="AB24" i="146"/>
  <c r="S35" i="140"/>
  <c r="AB34" i="146"/>
  <c r="S34" i="140"/>
  <c r="AB33" i="146"/>
  <c r="S5" i="140"/>
  <c r="AB4" i="146"/>
  <c r="S30" i="140"/>
  <c r="AB29" i="146"/>
  <c r="S4" i="140"/>
  <c r="R38" i="140"/>
  <c r="S38" i="140" s="1"/>
  <c r="AB3" i="146"/>
  <c r="R12" i="139"/>
  <c r="R36" i="139"/>
  <c r="R32" i="139"/>
  <c r="R16" i="139"/>
  <c r="R33" i="139"/>
  <c r="R31" i="139"/>
  <c r="K39" i="139"/>
  <c r="R24" i="139"/>
  <c r="L39" i="139"/>
  <c r="R4" i="139"/>
  <c r="R34" i="139"/>
  <c r="R25" i="139"/>
  <c r="R8" i="136"/>
  <c r="AR3" i="146"/>
  <c r="R25" i="136"/>
  <c r="R12" i="136"/>
  <c r="R22" i="136"/>
  <c r="R34" i="136"/>
  <c r="AD33" i="146" s="1"/>
  <c r="R7" i="136"/>
  <c r="AD6" i="146" s="1"/>
  <c r="S7" i="136"/>
  <c r="R35" i="136"/>
  <c r="R29" i="136"/>
  <c r="R15" i="136"/>
  <c r="AD14" i="146" s="1"/>
  <c r="S15" i="136"/>
  <c r="R37" i="136"/>
  <c r="R24" i="136"/>
  <c r="R30" i="136"/>
  <c r="R5" i="136"/>
  <c r="R18" i="136"/>
  <c r="R28" i="136"/>
  <c r="AD27" i="146" s="1"/>
  <c r="S28" i="136"/>
  <c r="R26" i="136"/>
  <c r="R27" i="136"/>
  <c r="R17" i="136"/>
  <c r="AD16" i="146" s="1"/>
  <c r="R23" i="136"/>
  <c r="AD22" i="146" s="1"/>
  <c r="S23" i="136"/>
  <c r="R20" i="136"/>
  <c r="S34" i="136" l="1"/>
  <c r="S22" i="136"/>
  <c r="AD21" i="146"/>
  <c r="S37" i="136"/>
  <c r="AD36" i="146"/>
  <c r="S12" i="136"/>
  <c r="AD11" i="146"/>
  <c r="S29" i="136"/>
  <c r="AD28" i="146"/>
  <c r="S25" i="136"/>
  <c r="AD24" i="146"/>
  <c r="S27" i="136"/>
  <c r="AD26" i="146"/>
  <c r="S18" i="136"/>
  <c r="AD17" i="146"/>
  <c r="S35" i="136"/>
  <c r="AD34" i="146"/>
  <c r="S8" i="136"/>
  <c r="AD7" i="146"/>
  <c r="S24" i="136"/>
  <c r="AD23" i="146"/>
  <c r="S26" i="136"/>
  <c r="AD25" i="146"/>
  <c r="S20" i="136"/>
  <c r="AD19" i="146"/>
  <c r="S5" i="136"/>
  <c r="AD4" i="146"/>
  <c r="S17" i="136"/>
  <c r="S30" i="136"/>
  <c r="AD29" i="146"/>
  <c r="S34" i="139"/>
  <c r="AC33" i="146"/>
  <c r="S32" i="139"/>
  <c r="AC31" i="146"/>
  <c r="S36" i="139"/>
  <c r="AC35" i="146"/>
  <c r="S12" i="139"/>
  <c r="AC11" i="146"/>
  <c r="S24" i="139"/>
  <c r="AC23" i="146"/>
  <c r="S31" i="139"/>
  <c r="AC30" i="146"/>
  <c r="S33" i="139"/>
  <c r="AC32" i="146"/>
  <c r="S25" i="139"/>
  <c r="AC24" i="146"/>
  <c r="S16" i="139"/>
  <c r="AC15" i="146"/>
  <c r="S4" i="139"/>
  <c r="R38" i="139"/>
  <c r="S38" i="139" s="1"/>
  <c r="AC3" i="146"/>
  <c r="R4" i="136"/>
  <c r="S4" i="136" s="1"/>
  <c r="BF3" i="146"/>
  <c r="R6" i="136"/>
  <c r="R31" i="136"/>
  <c r="R33" i="136"/>
  <c r="K39" i="136"/>
  <c r="R19" i="136"/>
  <c r="R36" i="136"/>
  <c r="R16" i="136"/>
  <c r="R13" i="136"/>
  <c r="R21" i="136"/>
  <c r="R10" i="136"/>
  <c r="L39" i="136"/>
  <c r="R32" i="136"/>
  <c r="R9" i="136"/>
  <c r="R11" i="136"/>
  <c r="R14" i="136"/>
  <c r="R12" i="143"/>
  <c r="R16" i="143"/>
  <c r="R36" i="143"/>
  <c r="R19" i="143"/>
  <c r="R18" i="143"/>
  <c r="R35" i="143"/>
  <c r="R27" i="143"/>
  <c r="R13" i="143"/>
  <c r="R31" i="143"/>
  <c r="R37" i="143"/>
  <c r="R4" i="143"/>
  <c r="R11" i="143"/>
  <c r="AE10" i="146" s="1"/>
  <c r="R34" i="143"/>
  <c r="R33" i="143"/>
  <c r="AE32" i="146" s="1"/>
  <c r="S33" i="143"/>
  <c r="R7" i="143"/>
  <c r="R26" i="143"/>
  <c r="R6" i="143"/>
  <c r="R17" i="143"/>
  <c r="R28" i="143"/>
  <c r="R25" i="143"/>
  <c r="R9" i="143"/>
  <c r="R14" i="143"/>
  <c r="K39" i="143"/>
  <c r="S36" i="143" l="1"/>
  <c r="AE35" i="146"/>
  <c r="S16" i="143"/>
  <c r="AE15" i="146"/>
  <c r="S12" i="143"/>
  <c r="AE11" i="146"/>
  <c r="S17" i="143"/>
  <c r="AE16" i="146"/>
  <c r="S37" i="143"/>
  <c r="AE36" i="146"/>
  <c r="S13" i="143"/>
  <c r="AE12" i="146"/>
  <c r="S19" i="143"/>
  <c r="AE18" i="146"/>
  <c r="S7" i="143"/>
  <c r="AE6" i="146"/>
  <c r="S27" i="143"/>
  <c r="AE26" i="146"/>
  <c r="S25" i="143"/>
  <c r="AE24" i="146"/>
  <c r="S34" i="143"/>
  <c r="AE33" i="146"/>
  <c r="S35" i="143"/>
  <c r="AE34" i="146"/>
  <c r="S6" i="143"/>
  <c r="AE5" i="146"/>
  <c r="S26" i="143"/>
  <c r="AE25" i="146"/>
  <c r="S31" i="143"/>
  <c r="AE30" i="146"/>
  <c r="S14" i="143"/>
  <c r="AE13" i="146"/>
  <c r="S9" i="143"/>
  <c r="AE8" i="146"/>
  <c r="S28" i="143"/>
  <c r="AE27" i="146"/>
  <c r="S11" i="143"/>
  <c r="S18" i="143"/>
  <c r="AE17" i="146"/>
  <c r="S4" i="143"/>
  <c r="AE3" i="146"/>
  <c r="S31" i="136"/>
  <c r="AD30" i="146"/>
  <c r="S21" i="136"/>
  <c r="AD20" i="146"/>
  <c r="S33" i="136"/>
  <c r="AD32" i="146"/>
  <c r="S14" i="136"/>
  <c r="AD13" i="146"/>
  <c r="S16" i="136"/>
  <c r="AD15" i="146"/>
  <c r="S10" i="136"/>
  <c r="AD9" i="146"/>
  <c r="S11" i="136"/>
  <c r="AD10" i="146"/>
  <c r="S36" i="136"/>
  <c r="AD35" i="146"/>
  <c r="S13" i="136"/>
  <c r="AD12" i="146"/>
  <c r="S9" i="136"/>
  <c r="AD8" i="146"/>
  <c r="S19" i="136"/>
  <c r="AD18" i="146"/>
  <c r="S6" i="136"/>
  <c r="AD5" i="146"/>
  <c r="S32" i="136"/>
  <c r="AD31" i="146"/>
  <c r="R38" i="136"/>
  <c r="S38" i="136" s="1"/>
  <c r="AD3" i="146"/>
  <c r="R23" i="143"/>
  <c r="R29" i="143"/>
  <c r="L39" i="143"/>
  <c r="R30" i="143"/>
  <c r="R10" i="143"/>
  <c r="R32" i="143"/>
  <c r="R8" i="143"/>
  <c r="R22" i="143"/>
  <c r="R15" i="143"/>
  <c r="R20" i="143"/>
  <c r="R21" i="143"/>
  <c r="R5" i="143"/>
  <c r="R24" i="143"/>
  <c r="R21" i="129"/>
  <c r="AF20" i="146" s="1"/>
  <c r="S21" i="129"/>
  <c r="R8" i="129"/>
  <c r="AF7" i="146" s="1"/>
  <c r="R18" i="129"/>
  <c r="R9" i="129"/>
  <c r="R24" i="129"/>
  <c r="R33" i="129"/>
  <c r="R11" i="129"/>
  <c r="R32" i="129"/>
  <c r="R7" i="129"/>
  <c r="AF6" i="146" s="1"/>
  <c r="R15" i="129"/>
  <c r="R36" i="129"/>
  <c r="AF35" i="146" s="1"/>
  <c r="R31" i="129"/>
  <c r="R10" i="129"/>
  <c r="R17" i="129"/>
  <c r="R37" i="129"/>
  <c r="AF36" i="146" s="1"/>
  <c r="R27" i="129"/>
  <c r="AF26" i="146" s="1"/>
  <c r="S27" i="129"/>
  <c r="R34" i="129"/>
  <c r="AF33" i="146" s="1"/>
  <c r="R22" i="129"/>
  <c r="R28" i="129"/>
  <c r="S18" i="129" l="1"/>
  <c r="AF17" i="146"/>
  <c r="S15" i="129"/>
  <c r="AF14" i="146"/>
  <c r="S37" i="129"/>
  <c r="S7" i="129"/>
  <c r="S8" i="129"/>
  <c r="S32" i="129"/>
  <c r="AF31" i="146"/>
  <c r="S10" i="129"/>
  <c r="AF9" i="146"/>
  <c r="S9" i="129"/>
  <c r="AF8" i="146"/>
  <c r="S28" i="129"/>
  <c r="AF27" i="146"/>
  <c r="S17" i="129"/>
  <c r="AF16" i="146"/>
  <c r="S22" i="129"/>
  <c r="AF21" i="146"/>
  <c r="S11" i="129"/>
  <c r="AF10" i="146"/>
  <c r="S34" i="129"/>
  <c r="S31" i="129"/>
  <c r="AF30" i="146"/>
  <c r="S33" i="129"/>
  <c r="AF32" i="146"/>
  <c r="S36" i="129"/>
  <c r="S24" i="129"/>
  <c r="AF23" i="146"/>
  <c r="S21" i="143"/>
  <c r="AE20" i="146"/>
  <c r="S15" i="143"/>
  <c r="AE14" i="146"/>
  <c r="S20" i="143"/>
  <c r="AE19" i="146"/>
  <c r="S23" i="143"/>
  <c r="AE22" i="146"/>
  <c r="S32" i="143"/>
  <c r="AE31" i="146"/>
  <c r="S29" i="143"/>
  <c r="AE28" i="146"/>
  <c r="S22" i="143"/>
  <c r="AE21" i="146"/>
  <c r="S24" i="143"/>
  <c r="AE23" i="146"/>
  <c r="S10" i="143"/>
  <c r="AE9" i="146"/>
  <c r="S8" i="143"/>
  <c r="AE7" i="146"/>
  <c r="S5" i="143"/>
  <c r="AE4" i="146"/>
  <c r="S30" i="143"/>
  <c r="AE29" i="146"/>
  <c r="R38" i="143"/>
  <c r="S38" i="143" s="1"/>
  <c r="R23" i="129"/>
  <c r="R26" i="129"/>
  <c r="L39" i="129"/>
  <c r="R4" i="129"/>
  <c r="R6" i="129"/>
  <c r="R14" i="129"/>
  <c r="R30" i="129"/>
  <c r="R13" i="129"/>
  <c r="K39" i="129"/>
  <c r="R5" i="129"/>
  <c r="R16" i="129"/>
  <c r="R12" i="129"/>
  <c r="R29" i="129"/>
  <c r="R35" i="129"/>
  <c r="R20" i="129"/>
  <c r="R25" i="129"/>
  <c r="R19" i="129"/>
  <c r="R7" i="137"/>
  <c r="AG6" i="146" s="1"/>
  <c r="R8" i="137"/>
  <c r="AG7" i="146" s="1"/>
  <c r="R24" i="137"/>
  <c r="R5" i="137"/>
  <c r="R37" i="137"/>
  <c r="R14" i="137"/>
  <c r="R10" i="137"/>
  <c r="R29" i="137"/>
  <c r="R17" i="137"/>
  <c r="R35" i="137"/>
  <c r="R28" i="137"/>
  <c r="R13" i="137"/>
  <c r="R36" i="137"/>
  <c r="AG35" i="146" s="1"/>
  <c r="S36" i="137"/>
  <c r="R9" i="137"/>
  <c r="R30" i="137"/>
  <c r="R19" i="137"/>
  <c r="R15" i="137"/>
  <c r="AG14" i="146" s="1"/>
  <c r="S15" i="137"/>
  <c r="R18" i="137"/>
  <c r="AG17" i="146" s="1"/>
  <c r="S18" i="137"/>
  <c r="R12" i="137"/>
  <c r="S14" i="137" l="1"/>
  <c r="AG13" i="146"/>
  <c r="S37" i="137"/>
  <c r="AG36" i="146"/>
  <c r="S9" i="137"/>
  <c r="AG8" i="146"/>
  <c r="S12" i="137"/>
  <c r="AG11" i="146"/>
  <c r="S5" i="137"/>
  <c r="AG4" i="146"/>
  <c r="S24" i="137"/>
  <c r="AG23" i="146"/>
  <c r="S35" i="137"/>
  <c r="AG34" i="146"/>
  <c r="S8" i="137"/>
  <c r="S10" i="137"/>
  <c r="AG9" i="146"/>
  <c r="S13" i="137"/>
  <c r="AG12" i="146"/>
  <c r="S28" i="137"/>
  <c r="AG27" i="146"/>
  <c r="S17" i="137"/>
  <c r="AG16" i="146"/>
  <c r="S19" i="137"/>
  <c r="AG18" i="146"/>
  <c r="S30" i="137"/>
  <c r="AG29" i="146"/>
  <c r="S29" i="137"/>
  <c r="AG28" i="146"/>
  <c r="S7" i="137"/>
  <c r="S19" i="129"/>
  <c r="AF18" i="146"/>
  <c r="S23" i="129"/>
  <c r="AF22" i="146"/>
  <c r="S26" i="129"/>
  <c r="AF25" i="146"/>
  <c r="S25" i="129"/>
  <c r="AF24" i="146"/>
  <c r="S13" i="129"/>
  <c r="AF12" i="146"/>
  <c r="S20" i="129"/>
  <c r="AF19" i="146"/>
  <c r="S30" i="129"/>
  <c r="AF29" i="146"/>
  <c r="S14" i="129"/>
  <c r="AF13" i="146"/>
  <c r="S29" i="129"/>
  <c r="AF28" i="146"/>
  <c r="S6" i="129"/>
  <c r="AF5" i="146"/>
  <c r="S5" i="129"/>
  <c r="AF4" i="146"/>
  <c r="S35" i="129"/>
  <c r="AF34" i="146"/>
  <c r="S12" i="129"/>
  <c r="AF11" i="146"/>
  <c r="S16" i="129"/>
  <c r="AF15" i="146"/>
  <c r="S4" i="129"/>
  <c r="R38" i="129"/>
  <c r="S38" i="129" s="1"/>
  <c r="AF3" i="146"/>
  <c r="R26" i="137"/>
  <c r="R6" i="137"/>
  <c r="K39" i="137"/>
  <c r="R11" i="137"/>
  <c r="R23" i="137"/>
  <c r="R27" i="137"/>
  <c r="R20" i="137"/>
  <c r="R21" i="137"/>
  <c r="R31" i="137"/>
  <c r="R22" i="137"/>
  <c r="L39" i="137"/>
  <c r="R4" i="137"/>
  <c r="R16" i="137"/>
  <c r="R25" i="137"/>
  <c r="R32" i="137"/>
  <c r="R33" i="137"/>
  <c r="R34" i="137"/>
  <c r="R5" i="138"/>
  <c r="R23" i="138"/>
  <c r="R28" i="138"/>
  <c r="AH27" i="146" s="1"/>
  <c r="R25" i="138"/>
  <c r="K39" i="138"/>
  <c r="R11" i="138"/>
  <c r="L39" i="138"/>
  <c r="R4" i="138"/>
  <c r="R29" i="138"/>
  <c r="R32" i="138"/>
  <c r="R35" i="138"/>
  <c r="R31" i="138"/>
  <c r="AH30" i="146" s="1"/>
  <c r="R22" i="138"/>
  <c r="R20" i="138"/>
  <c r="R10" i="138"/>
  <c r="R18" i="138"/>
  <c r="R12" i="138"/>
  <c r="R34" i="138"/>
  <c r="AH33" i="146" s="1"/>
  <c r="R15" i="138"/>
  <c r="R37" i="138"/>
  <c r="R8" i="138"/>
  <c r="R16" i="138"/>
  <c r="AH15" i="146" s="1"/>
  <c r="S16" i="138"/>
  <c r="R21" i="138"/>
  <c r="AH20" i="146" s="1"/>
  <c r="R17" i="138"/>
  <c r="R26" i="138"/>
  <c r="R27" i="138"/>
  <c r="AH26" i="146" s="1"/>
  <c r="S27" i="138" l="1"/>
  <c r="S34" i="138"/>
  <c r="S23" i="138"/>
  <c r="AH22" i="146"/>
  <c r="S5" i="138"/>
  <c r="AH4" i="146"/>
  <c r="S18" i="138"/>
  <c r="AH17" i="146"/>
  <c r="S10" i="138"/>
  <c r="AH9" i="146"/>
  <c r="S11" i="138"/>
  <c r="AH10" i="146"/>
  <c r="S29" i="138"/>
  <c r="AH28" i="146"/>
  <c r="S20" i="138"/>
  <c r="AH19" i="146"/>
  <c r="S15" i="138"/>
  <c r="AH14" i="146"/>
  <c r="S31" i="138"/>
  <c r="S25" i="138"/>
  <c r="AH24" i="146"/>
  <c r="S22" i="138"/>
  <c r="AH21" i="146"/>
  <c r="S21" i="138"/>
  <c r="S35" i="138"/>
  <c r="AH34" i="146"/>
  <c r="S28" i="138"/>
  <c r="S8" i="138"/>
  <c r="AH7" i="146"/>
  <c r="S37" i="138"/>
  <c r="AH36" i="146"/>
  <c r="S26" i="138"/>
  <c r="AH25" i="146"/>
  <c r="S17" i="138"/>
  <c r="AH16" i="146"/>
  <c r="S12" i="138"/>
  <c r="AH11" i="146"/>
  <c r="S32" i="138"/>
  <c r="AH31" i="146"/>
  <c r="S4" i="138"/>
  <c r="AH3" i="146"/>
  <c r="S6" i="137"/>
  <c r="AG5" i="146"/>
  <c r="S26" i="137"/>
  <c r="AG25" i="146"/>
  <c r="S31" i="137"/>
  <c r="AG30" i="146"/>
  <c r="S20" i="137"/>
  <c r="AG19" i="146"/>
  <c r="S34" i="137"/>
  <c r="AG33" i="146"/>
  <c r="S25" i="137"/>
  <c r="AG24" i="146"/>
  <c r="S27" i="137"/>
  <c r="AG26" i="146"/>
  <c r="S21" i="137"/>
  <c r="AG20" i="146"/>
  <c r="S32" i="137"/>
  <c r="AG31" i="146"/>
  <c r="S23" i="137"/>
  <c r="AG22" i="146"/>
  <c r="S22" i="137"/>
  <c r="AG21" i="146"/>
  <c r="S33" i="137"/>
  <c r="AG32" i="146"/>
  <c r="S16" i="137"/>
  <c r="AG15" i="146"/>
  <c r="S11" i="137"/>
  <c r="AG10" i="146"/>
  <c r="S4" i="137"/>
  <c r="R38" i="137"/>
  <c r="S38" i="137" s="1"/>
  <c r="AG3" i="146"/>
  <c r="R36" i="138"/>
  <c r="R14" i="138"/>
  <c r="R13" i="138"/>
  <c r="R7" i="138"/>
  <c r="R33" i="138"/>
  <c r="R9" i="138"/>
  <c r="R30" i="138"/>
  <c r="R19" i="138"/>
  <c r="R24" i="138"/>
  <c r="R6" i="138"/>
  <c r="J12" i="128"/>
  <c r="J13" i="128"/>
  <c r="J33" i="128"/>
  <c r="J35" i="128"/>
  <c r="J14" i="128"/>
  <c r="J32" i="128"/>
  <c r="K17" i="128"/>
  <c r="B16" i="146" s="1"/>
  <c r="J7" i="128"/>
  <c r="J10" i="128"/>
  <c r="J15" i="128"/>
  <c r="J30" i="128"/>
  <c r="J9" i="128"/>
  <c r="J28" i="128"/>
  <c r="K28" i="128"/>
  <c r="J23" i="128"/>
  <c r="K34" i="128"/>
  <c r="B33" i="146" s="1"/>
  <c r="J34" i="128"/>
  <c r="J31" i="128"/>
  <c r="R36" i="144"/>
  <c r="R12" i="144"/>
  <c r="K12" i="128"/>
  <c r="B11" i="146" s="1"/>
  <c r="J18" i="128"/>
  <c r="J20" i="128"/>
  <c r="J17" i="128"/>
  <c r="R17" i="144"/>
  <c r="R22" i="144"/>
  <c r="J22" i="128"/>
  <c r="J19" i="128"/>
  <c r="J4" i="128"/>
  <c r="R23" i="144"/>
  <c r="K23" i="128"/>
  <c r="B22" i="146" s="1"/>
  <c r="K19" i="128"/>
  <c r="K10" i="128"/>
  <c r="R19" i="144"/>
  <c r="R10" i="144"/>
  <c r="J26" i="128"/>
  <c r="R27" i="144"/>
  <c r="K25" i="128"/>
  <c r="R13" i="144"/>
  <c r="J8" i="128"/>
  <c r="R8" i="144"/>
  <c r="R6" i="144"/>
  <c r="AI5" i="146" s="1"/>
  <c r="S6" i="144"/>
  <c r="K6" i="128"/>
  <c r="N6" i="128" s="1"/>
  <c r="K30" i="128"/>
  <c r="R25" i="144"/>
  <c r="AI24" i="146" s="1"/>
  <c r="R14" i="144"/>
  <c r="K14" i="128"/>
  <c r="B13" i="146" s="1"/>
  <c r="K7" i="128"/>
  <c r="B6" i="146" s="1"/>
  <c r="R31" i="144"/>
  <c r="K9" i="128"/>
  <c r="B8" i="146" s="1"/>
  <c r="J29" i="128"/>
  <c r="K29" i="128"/>
  <c r="B28" i="146" s="1"/>
  <c r="R29" i="144"/>
  <c r="R35" i="144"/>
  <c r="K16" i="128"/>
  <c r="B15" i="146" s="1"/>
  <c r="K26" i="128"/>
  <c r="B25" i="146" s="1"/>
  <c r="R26" i="144"/>
  <c r="AI25" i="146" s="1"/>
  <c r="R24" i="144"/>
  <c r="AI23" i="146" s="1"/>
  <c r="S24" i="144"/>
  <c r="K24" i="128"/>
  <c r="R28" i="144"/>
  <c r="R11" i="144"/>
  <c r="K11" i="128"/>
  <c r="B10" i="146" s="1"/>
  <c r="R18" i="144"/>
  <c r="K33" i="128"/>
  <c r="B32" i="146" s="1"/>
  <c r="J5" i="128"/>
  <c r="K5" i="128"/>
  <c r="B4" i="146" s="1"/>
  <c r="K39" i="144"/>
  <c r="R4" i="144"/>
  <c r="L39" i="144"/>
  <c r="K4" i="128"/>
  <c r="R15" i="144"/>
  <c r="K15" i="128"/>
  <c r="B14" i="146" s="1"/>
  <c r="R37" i="144"/>
  <c r="N37" i="128"/>
  <c r="R21" i="144"/>
  <c r="AI20" i="146" s="1"/>
  <c r="J21" i="128"/>
  <c r="S37" i="144" l="1"/>
  <c r="AI36" i="146"/>
  <c r="S27" i="144"/>
  <c r="AI26" i="146"/>
  <c r="S26" i="144"/>
  <c r="S12" i="144"/>
  <c r="AI11" i="146"/>
  <c r="S23" i="144"/>
  <c r="AI22" i="146"/>
  <c r="S15" i="144"/>
  <c r="AI14" i="146"/>
  <c r="S18" i="144"/>
  <c r="AI17" i="146"/>
  <c r="S31" i="144"/>
  <c r="AI30" i="146"/>
  <c r="S10" i="144"/>
  <c r="AI9" i="146"/>
  <c r="S36" i="144"/>
  <c r="AI35" i="146"/>
  <c r="S19" i="144"/>
  <c r="AI18" i="146"/>
  <c r="S22" i="144"/>
  <c r="AI21" i="146"/>
  <c r="S11" i="144"/>
  <c r="AI10" i="146"/>
  <c r="S8" i="144"/>
  <c r="AI7" i="146"/>
  <c r="S17" i="144"/>
  <c r="AI16" i="146"/>
  <c r="S21" i="144"/>
  <c r="S28" i="144"/>
  <c r="AI27" i="146"/>
  <c r="S35" i="144"/>
  <c r="AI34" i="146"/>
  <c r="S14" i="144"/>
  <c r="AI13" i="146"/>
  <c r="S29" i="144"/>
  <c r="AI28" i="146"/>
  <c r="S25" i="144"/>
  <c r="S13" i="144"/>
  <c r="AI12" i="146"/>
  <c r="S4" i="144"/>
  <c r="AI3" i="146"/>
  <c r="S24" i="138"/>
  <c r="AH23" i="146"/>
  <c r="S36" i="138"/>
  <c r="AH35" i="146"/>
  <c r="S19" i="138"/>
  <c r="AH18" i="146"/>
  <c r="R38" i="138"/>
  <c r="S38" i="138" s="1"/>
  <c r="S30" i="138"/>
  <c r="AH29" i="146"/>
  <c r="S9" i="138"/>
  <c r="AH8" i="146"/>
  <c r="S33" i="138"/>
  <c r="AH32" i="146"/>
  <c r="S7" i="138"/>
  <c r="AH6" i="146"/>
  <c r="S13" i="138"/>
  <c r="AH12" i="146"/>
  <c r="S6" i="138"/>
  <c r="AH5" i="146"/>
  <c r="S14" i="138"/>
  <c r="AH13" i="146"/>
  <c r="R30" i="128"/>
  <c r="B29" i="146"/>
  <c r="R25" i="128"/>
  <c r="B24" i="146"/>
  <c r="R10" i="128"/>
  <c r="B9" i="146"/>
  <c r="R24" i="128"/>
  <c r="B23" i="146"/>
  <c r="R19" i="128"/>
  <c r="B18" i="146"/>
  <c r="N19" i="128"/>
  <c r="N24" i="128"/>
  <c r="R6" i="128"/>
  <c r="B5" i="146"/>
  <c r="R28" i="128"/>
  <c r="B27" i="146"/>
  <c r="B3" i="146"/>
  <c r="R4" i="128"/>
  <c r="N4" i="128"/>
  <c r="N9" i="128"/>
  <c r="R9" i="128"/>
  <c r="N26" i="128"/>
  <c r="R26" i="128"/>
  <c r="N23" i="128"/>
  <c r="R23" i="128"/>
  <c r="N33" i="128"/>
  <c r="R33" i="128"/>
  <c r="R16" i="128"/>
  <c r="N16" i="128"/>
  <c r="R7" i="128"/>
  <c r="N7" i="128"/>
  <c r="R11" i="128"/>
  <c r="N11" i="128"/>
  <c r="R34" i="128"/>
  <c r="N34" i="128"/>
  <c r="R14" i="128"/>
  <c r="N14" i="128"/>
  <c r="N5" i="128"/>
  <c r="R5" i="128"/>
  <c r="N29" i="128"/>
  <c r="R29" i="128"/>
  <c r="R12" i="128"/>
  <c r="N12" i="128"/>
  <c r="R16" i="144"/>
  <c r="I37" i="142"/>
  <c r="R9" i="144"/>
  <c r="R7" i="144"/>
  <c r="R32" i="144"/>
  <c r="N25" i="128"/>
  <c r="J6" i="128"/>
  <c r="K32" i="128"/>
  <c r="B31" i="146" s="1"/>
  <c r="K22" i="128"/>
  <c r="B21" i="146" s="1"/>
  <c r="N15" i="128"/>
  <c r="N10" i="128"/>
  <c r="K20" i="128"/>
  <c r="B19" i="146" s="1"/>
  <c r="J16" i="128"/>
  <c r="K21" i="128"/>
  <c r="B20" i="146" s="1"/>
  <c r="R33" i="144"/>
  <c r="J24" i="128"/>
  <c r="K13" i="128"/>
  <c r="B12" i="146" s="1"/>
  <c r="J27" i="128"/>
  <c r="K27" i="128"/>
  <c r="B26" i="146" s="1"/>
  <c r="K35" i="128"/>
  <c r="B34" i="146" s="1"/>
  <c r="J11" i="128"/>
  <c r="R17" i="128"/>
  <c r="R15" i="128"/>
  <c r="R20" i="144"/>
  <c r="K31" i="128"/>
  <c r="B30" i="146" s="1"/>
  <c r="N28" i="128"/>
  <c r="K18" i="128"/>
  <c r="B17" i="146" s="1"/>
  <c r="N17" i="128"/>
  <c r="J25" i="128"/>
  <c r="R30" i="144"/>
  <c r="L37" i="128"/>
  <c r="K8" i="128"/>
  <c r="B7" i="146" s="1"/>
  <c r="R34" i="144"/>
  <c r="N30" i="128"/>
  <c r="R5" i="144"/>
  <c r="R38" i="144" s="1"/>
  <c r="S38" i="144" s="1"/>
  <c r="P37" i="128"/>
  <c r="S9" i="144" l="1"/>
  <c r="AI8" i="146"/>
  <c r="S7" i="144"/>
  <c r="AI6" i="146"/>
  <c r="S16" i="144"/>
  <c r="AI15" i="146"/>
  <c r="S20" i="144"/>
  <c r="AI19" i="146"/>
  <c r="S33" i="144"/>
  <c r="AI32" i="146"/>
  <c r="S5" i="144"/>
  <c r="AI4" i="146"/>
  <c r="S34" i="144"/>
  <c r="AI33" i="146"/>
  <c r="S30" i="144"/>
  <c r="AI29" i="146"/>
  <c r="S32" i="144"/>
  <c r="AI31" i="146"/>
  <c r="I3" i="147"/>
  <c r="R3" i="147"/>
  <c r="P38" i="128"/>
  <c r="N22" i="128"/>
  <c r="R22" i="128"/>
  <c r="AA37" i="142"/>
  <c r="V37" i="142"/>
  <c r="R21" i="128"/>
  <c r="N21" i="128"/>
  <c r="N32" i="128"/>
  <c r="R32" i="128"/>
  <c r="R27" i="128"/>
  <c r="N27" i="128"/>
  <c r="R18" i="128"/>
  <c r="N18" i="128"/>
  <c r="N8" i="128"/>
  <c r="R8" i="128"/>
  <c r="R31" i="128"/>
  <c r="N31" i="128"/>
  <c r="R13" i="128"/>
  <c r="N13" i="128"/>
  <c r="N35" i="128"/>
  <c r="R35" i="128"/>
  <c r="N20" i="128"/>
  <c r="R20" i="128"/>
  <c r="R36" i="128"/>
  <c r="N36" i="128"/>
  <c r="AA3" i="147" l="1"/>
  <c r="Y37" i="142"/>
  <c r="R38" i="128"/>
  <c r="S37" i="142" l="1"/>
  <c r="U37" i="142" s="1"/>
  <c r="G36" i="146" s="1"/>
  <c r="J37" i="142"/>
  <c r="L37" i="142" s="1"/>
  <c r="D36" i="146" s="1"/>
  <c r="P37" i="142"/>
  <c r="R37" i="142" s="1"/>
  <c r="F36" i="146" s="1"/>
  <c r="M37" i="142"/>
  <c r="O37" i="142" s="1"/>
  <c r="E36" i="146" s="1"/>
  <c r="C36" i="1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LETICIA - SEGECON FPOLIS</author>
  </authors>
  <commentList>
    <comment ref="I3" authorId="0" shapeId="0" xr:uid="{3883804A-4492-4DD9-BA22-3BC2B20BECF5}">
      <text>
        <r>
          <rPr>
            <b/>
            <sz val="9"/>
            <color indexed="81"/>
            <rFont val="Segoe UI"/>
            <family val="2"/>
          </rPr>
          <t>LETICIA - SEGECON:</t>
        </r>
        <r>
          <rPr>
            <sz val="9"/>
            <color indexed="81"/>
            <rFont val="Segoe UI"/>
            <family val="2"/>
          </rPr>
          <t xml:space="preserve">
</t>
        </r>
        <r>
          <rPr>
            <u/>
            <sz val="9"/>
            <color indexed="81"/>
            <rFont val="Segoe UI"/>
            <family val="2"/>
          </rPr>
          <t>CUIDAR</t>
        </r>
        <r>
          <rPr>
            <sz val="9"/>
            <color indexed="81"/>
            <rFont val="Segoe UI"/>
            <family val="2"/>
          </rPr>
          <t xml:space="preserve"> -</t>
        </r>
        <r>
          <rPr>
            <b/>
            <sz val="9"/>
            <color indexed="81"/>
            <rFont val="Segoe UI"/>
            <family val="2"/>
          </rPr>
          <t xml:space="preserve"> MÁXIMO</t>
        </r>
        <r>
          <rPr>
            <sz val="9"/>
            <color indexed="81"/>
            <rFont val="Segoe UI"/>
            <family val="2"/>
          </rPr>
          <t xml:space="preserve"> </t>
        </r>
        <r>
          <rPr>
            <b/>
            <sz val="9"/>
            <color indexed="81"/>
            <rFont val="Segoe UI"/>
            <family val="2"/>
          </rPr>
          <t>50%</t>
        </r>
        <r>
          <rPr>
            <sz val="9"/>
            <color indexed="81"/>
            <rFont val="Segoe UI"/>
            <family val="2"/>
          </rPr>
          <t xml:space="preserve"> </t>
        </r>
        <r>
          <rPr>
            <u/>
            <sz val="9"/>
            <color indexed="81"/>
            <rFont val="Segoe UI"/>
            <family val="2"/>
          </rPr>
          <t>POR ÓRGÃO</t>
        </r>
        <r>
          <rPr>
            <sz val="9"/>
            <color indexed="81"/>
            <rFont val="Segoe UI"/>
            <family val="2"/>
          </rPr>
          <t>!!</t>
        </r>
      </text>
    </comment>
  </commentList>
</comments>
</file>

<file path=xl/sharedStrings.xml><?xml version="1.0" encoding="utf-8"?>
<sst xmlns="http://schemas.openxmlformats.org/spreadsheetml/2006/main" count="4242" uniqueCount="353">
  <si>
    <t>Saldo / Automático</t>
  </si>
  <si>
    <t>...../...../......</t>
  </si>
  <si>
    <t>ALERTA</t>
  </si>
  <si>
    <t>SALDO</t>
  </si>
  <si>
    <t>Qtde Registrada</t>
  </si>
  <si>
    <t>Valor Total Utilizado</t>
  </si>
  <si>
    <t>Empresa</t>
  </si>
  <si>
    <t>Detalhamento</t>
  </si>
  <si>
    <t xml:space="preserve">Valor Unitário </t>
  </si>
  <si>
    <t xml:space="preserve">Total Registrado </t>
  </si>
  <si>
    <t>ITEM</t>
  </si>
  <si>
    <t>VALOR UNIT</t>
  </si>
  <si>
    <t>QTDADE</t>
  </si>
  <si>
    <t>Marca/Modelo</t>
  </si>
  <si>
    <t>Grupo-classe</t>
  </si>
  <si>
    <t>Código NUC</t>
  </si>
  <si>
    <t>Unidade de Compra</t>
  </si>
  <si>
    <t>% DO TOTAL DA ARP:</t>
  </si>
  <si>
    <r>
      <rPr>
        <b/>
        <sz val="16"/>
        <rFont val="Calibri"/>
        <family val="2"/>
        <scheme val="minor"/>
      </rPr>
      <t>REGISTRO DE CARONA PARA OUTROS ÓRGÃOS:</t>
    </r>
    <r>
      <rPr>
        <sz val="16"/>
        <rFont val="Calibri"/>
        <family val="2"/>
        <scheme val="minor"/>
      </rPr>
      <t xml:space="preserve">  (</t>
    </r>
    <r>
      <rPr>
        <u/>
        <sz val="16"/>
        <rFont val="Calibri"/>
        <family val="2"/>
        <scheme val="minor"/>
      </rPr>
      <t xml:space="preserve">Obs: Itens com só </t>
    </r>
    <r>
      <rPr>
        <u/>
        <sz val="16"/>
        <color rgb="FFFF0000"/>
        <rFont val="Calibri"/>
        <family val="2"/>
        <scheme val="minor"/>
      </rPr>
      <t>01 unidade</t>
    </r>
    <r>
      <rPr>
        <u/>
        <sz val="16"/>
        <rFont val="Calibri"/>
        <family val="2"/>
        <scheme val="minor"/>
      </rPr>
      <t xml:space="preserve"> registrada -</t>
    </r>
    <r>
      <rPr>
        <u/>
        <sz val="16"/>
        <color rgb="FFFF0000"/>
        <rFont val="Calibri"/>
        <family val="2"/>
        <scheme val="minor"/>
      </rPr>
      <t xml:space="preserve"> INDISPONÍVEIS PARA CARONA</t>
    </r>
    <r>
      <rPr>
        <sz val="16"/>
        <rFont val="Calibri"/>
        <family val="2"/>
        <scheme val="minor"/>
      </rPr>
      <t>!)</t>
    </r>
  </si>
  <si>
    <r>
      <rPr>
        <b/>
        <sz val="11"/>
        <rFont val="Calibri"/>
        <family val="2"/>
        <scheme val="minor"/>
      </rPr>
      <t>Qtde Registrada</t>
    </r>
    <r>
      <rPr>
        <sz val="11"/>
        <rFont val="Calibri"/>
        <family val="2"/>
        <scheme val="minor"/>
      </rPr>
      <t xml:space="preserve"> UDESC</t>
    </r>
  </si>
  <si>
    <t xml:space="preserve">1º TERMO ADITIVO </t>
  </si>
  <si>
    <t>Descrição</t>
  </si>
  <si>
    <t xml:space="preserve"> AF/OS nº  xxxx/2025 Qtde. DT</t>
  </si>
  <si>
    <t>Qtde Aditivada</t>
  </si>
  <si>
    <t>Quantidade disponível para aditivar</t>
  </si>
  <si>
    <t>Qtde 1º TA EMPRESA (CENTRO)</t>
  </si>
  <si>
    <t>%  1º TA TA EMPRESA (CENTRO)</t>
  </si>
  <si>
    <t>VALOR  1º TA EMPRESA (CENTRO)</t>
  </si>
  <si>
    <t>QUANTIDADE DISPONÍVEL PARA ADITIVAR</t>
  </si>
  <si>
    <t>Item</t>
  </si>
  <si>
    <t>Percentual Carona</t>
  </si>
  <si>
    <t>Órgão 1</t>
  </si>
  <si>
    <t>Órgão 2</t>
  </si>
  <si>
    <t>Órgão 3</t>
  </si>
  <si>
    <t>Órgão 4</t>
  </si>
  <si>
    <t>Carona</t>
  </si>
  <si>
    <t>Reitoria</t>
  </si>
  <si>
    <t>ESAG</t>
  </si>
  <si>
    <t>CEART</t>
  </si>
  <si>
    <t>FAED</t>
  </si>
  <si>
    <t>CEAD</t>
  </si>
  <si>
    <t>CEFID</t>
  </si>
  <si>
    <t>CERES</t>
  </si>
  <si>
    <t>CESFI</t>
  </si>
  <si>
    <t>CCT</t>
  </si>
  <si>
    <t>CEPLAN</t>
  </si>
  <si>
    <t>CEAVI</t>
  </si>
  <si>
    <t>CAV</t>
  </si>
  <si>
    <t>CEO</t>
  </si>
  <si>
    <t>CESMO</t>
  </si>
  <si>
    <t>Controle Aditivos Disponíveis</t>
  </si>
  <si>
    <t>Controle Saldo Disponível</t>
  </si>
  <si>
    <t>Controle Saldo Utilizado</t>
  </si>
  <si>
    <t>Percentual Utilizado</t>
  </si>
  <si>
    <t>Saldo Total Utilizado da Ata</t>
  </si>
  <si>
    <t>Saldo Total Aditivado da Ata</t>
  </si>
  <si>
    <t>Valor Total Aditivado</t>
  </si>
  <si>
    <t>Controle Percentual Utilizado</t>
  </si>
  <si>
    <t xml:space="preserve">Reitoria </t>
  </si>
  <si>
    <t xml:space="preserve">ESAG </t>
  </si>
  <si>
    <t xml:space="preserve">CEART </t>
  </si>
  <si>
    <t xml:space="preserve">FAED </t>
  </si>
  <si>
    <t xml:space="preserve">CEAD </t>
  </si>
  <si>
    <t xml:space="preserve">CEFID </t>
  </si>
  <si>
    <t xml:space="preserve">CERES </t>
  </si>
  <si>
    <t xml:space="preserve">CESFI </t>
  </si>
  <si>
    <t xml:space="preserve">CCT </t>
  </si>
  <si>
    <t xml:space="preserve">CEPLAN </t>
  </si>
  <si>
    <t xml:space="preserve">CEAVI </t>
  </si>
  <si>
    <t xml:space="preserve">CAV </t>
  </si>
  <si>
    <t xml:space="preserve">CEO </t>
  </si>
  <si>
    <t xml:space="preserve">CESMO </t>
  </si>
  <si>
    <t xml:space="preserve"> Reitoria</t>
  </si>
  <si>
    <t xml:space="preserve"> ESAG</t>
  </si>
  <si>
    <t xml:space="preserve">  CEART</t>
  </si>
  <si>
    <t xml:space="preserve"> FAED</t>
  </si>
  <si>
    <t xml:space="preserve"> CEAD</t>
  </si>
  <si>
    <t xml:space="preserve"> CEFID</t>
  </si>
  <si>
    <t xml:space="preserve"> CERES</t>
  </si>
  <si>
    <t xml:space="preserve"> CESFI</t>
  </si>
  <si>
    <t xml:space="preserve"> CCT</t>
  </si>
  <si>
    <t xml:space="preserve"> CEPLAN</t>
  </si>
  <si>
    <t xml:space="preserve"> CEAVI</t>
  </si>
  <si>
    <t xml:space="preserve"> CAV</t>
  </si>
  <si>
    <t xml:space="preserve"> CEO</t>
  </si>
  <si>
    <t xml:space="preserve"> CESMO</t>
  </si>
  <si>
    <t xml:space="preserve"> Reitoria </t>
  </si>
  <si>
    <t xml:space="preserve"> ESAG </t>
  </si>
  <si>
    <t xml:space="preserve"> CEART </t>
  </si>
  <si>
    <t xml:space="preserve"> FAED </t>
  </si>
  <si>
    <t xml:space="preserve"> CEAD </t>
  </si>
  <si>
    <t xml:space="preserve"> CEFID </t>
  </si>
  <si>
    <t xml:space="preserve"> CERES </t>
  </si>
  <si>
    <t xml:space="preserve"> CESFI </t>
  </si>
  <si>
    <t xml:space="preserve"> CCT </t>
  </si>
  <si>
    <t xml:space="preserve"> CEPLAN </t>
  </si>
  <si>
    <t xml:space="preserve"> CEAVI </t>
  </si>
  <si>
    <t xml:space="preserve"> CAV </t>
  </si>
  <si>
    <t xml:space="preserve"> CEO </t>
  </si>
  <si>
    <t xml:space="preserve"> CESMO </t>
  </si>
  <si>
    <t>Quantidade Receb/Cedida</t>
  </si>
  <si>
    <t>Quantidade Aditivada Própria</t>
  </si>
  <si>
    <t>Quantidade Aditivos recebidos</t>
  </si>
  <si>
    <t>Quantidade Aditivos cedidos</t>
  </si>
  <si>
    <t xml:space="preserve">QUANTIDADE UTILIZADA da Ata </t>
  </si>
  <si>
    <t>QUANTIDADE UTILIZADA Total</t>
  </si>
  <si>
    <t>Qtde Utilizada Total</t>
  </si>
  <si>
    <t>Qtde Utilizada Ata</t>
  </si>
  <si>
    <t xml:space="preserve">Saldo Total Original Utilizado da Ata </t>
  </si>
  <si>
    <t xml:space="preserve"> PE 1662/2024 - SGPe 43965/2024</t>
  </si>
  <si>
    <r>
      <t xml:space="preserve">VIGÊNCIA DA ATA: 03/02/2025 até </t>
    </r>
    <r>
      <rPr>
        <b/>
        <sz val="11"/>
        <rFont val="Calibri"/>
        <family val="2"/>
        <scheme val="minor"/>
      </rPr>
      <t>03/02/2026</t>
    </r>
  </si>
  <si>
    <t>GOEDERT LTDA - CNPJ 79.846.465/0001-18</t>
  </si>
  <si>
    <t xml:space="preserve">	VIDEPEL IND COM ARTEFATOS DE PAPEL LTDA - CNPJ 00.811.131/0001-59</t>
  </si>
  <si>
    <t>VIDEPEL IND COM ARTEFATOS DE PAPEL LTDA - CNPJ 00.811.131/0001-59</t>
  </si>
  <si>
    <t>WILL COMERCIAL LTDA - CNPJ 18.712.730/0001-80</t>
  </si>
  <si>
    <t xml:space="preserve">VOA COMERCIO ATACADISTA DE PRODUTOS ALIMENTICIOS EIRELI - CNPJ 29.303.183/0001-04		</t>
  </si>
  <si>
    <t>SAFI COMERCIO ATACADISTA LTDA - CNPJ 13.839.796/0001-12</t>
  </si>
  <si>
    <t>WILL COMERCIAL LTDA - CNPJ  18.712.730/0001-80</t>
  </si>
  <si>
    <t xml:space="preserve">VOA COMERCIO ATACADISTA DE PRODUTOS ALIMENTICIOS EIRELI - CNPJ 29.303.183/0001-04	</t>
  </si>
  <si>
    <t>CONTINENTE INDUSTRIA DE PLASTICOS E DERIVADOS LTDA - CNPJ 48.762.388/0001-94</t>
  </si>
  <si>
    <t>WILL COMERCIAL LTDA - 18.712.730/0001-80</t>
  </si>
  <si>
    <t>DEPOTHAUS COMERCIO LTDA - CNPJ 54.431.559/0001-03</t>
  </si>
  <si>
    <t>YNOV DISTRIBUICAO DE PRODUTOS LTDA ME - CNPJ 38.903.127/0001-93</t>
  </si>
  <si>
    <t>NOBRE</t>
  </si>
  <si>
    <t>VIPP</t>
  </si>
  <si>
    <t>SEBOLD</t>
  </si>
  <si>
    <t>GOTA LIMPA</t>
  </si>
  <si>
    <t>POLWAX</t>
  </si>
  <si>
    <t>VERDESAN</t>
  </si>
  <si>
    <t>JASMIM</t>
  </si>
  <si>
    <t>GIRANDO SOL</t>
  </si>
  <si>
    <t>LIMPTEK</t>
  </si>
  <si>
    <t>ULTRA CLASS</t>
  </si>
  <si>
    <t>PRÓPRIA</t>
  </si>
  <si>
    <t>SUPER VALE</t>
  </si>
  <si>
    <t>ITAJUBA</t>
  </si>
  <si>
    <t>ECOCOPPO</t>
  </si>
  <si>
    <t>ECOGREEN</t>
  </si>
  <si>
    <t>KAPAZI</t>
  </si>
  <si>
    <t>01198-3-032</t>
  </si>
  <si>
    <t>01198-3-008</t>
  </si>
  <si>
    <t>01171-1-013</t>
  </si>
  <si>
    <t>01171-1-005</t>
  </si>
  <si>
    <t>01171-1-007</t>
  </si>
  <si>
    <t>01438-9-001</t>
  </si>
  <si>
    <t>01429-0-022</t>
  </si>
  <si>
    <t>01429-0-023</t>
  </si>
  <si>
    <t>03969-1-002</t>
  </si>
  <si>
    <t>01432-0-023</t>
  </si>
  <si>
    <t>01432-0-008</t>
  </si>
  <si>
    <t>01434-6-046</t>
  </si>
  <si>
    <t>01434-6-005</t>
  </si>
  <si>
    <t>01443-5-001</t>
  </si>
  <si>
    <t>01444-3-001</t>
  </si>
  <si>
    <t>01446-0-001</t>
  </si>
  <si>
    <t>01441-9-003</t>
  </si>
  <si>
    <t>01442-7-002</t>
  </si>
  <si>
    <t>03928-4-002</t>
  </si>
  <si>
    <t>01508-3-013</t>
  </si>
  <si>
    <t>01508-3-014</t>
  </si>
  <si>
    <t>01508-3-052</t>
  </si>
  <si>
    <t>01508-3-024</t>
  </si>
  <si>
    <t>01508-3-023</t>
  </si>
  <si>
    <t>03599-8-092</t>
  </si>
  <si>
    <t>01893-7-001</t>
  </si>
  <si>
    <t>01893-7-021</t>
  </si>
  <si>
    <t>01893-7-024</t>
  </si>
  <si>
    <t>00543-6-005</t>
  </si>
  <si>
    <t>00543-6-032</t>
  </si>
  <si>
    <t>01193-2-016</t>
  </si>
  <si>
    <t>01193-2-009</t>
  </si>
  <si>
    <t>06455-6-016</t>
  </si>
  <si>
    <t>ROLO</t>
  </si>
  <si>
    <t>PECA</t>
  </si>
  <si>
    <t>GALAO</t>
  </si>
  <si>
    <t>LITRO</t>
  </si>
  <si>
    <t>FRASCO</t>
  </si>
  <si>
    <t>PCOTE</t>
  </si>
  <si>
    <t>FARDO</t>
  </si>
  <si>
    <t>Cento</t>
  </si>
  <si>
    <t>CENTO</t>
  </si>
  <si>
    <t>339030.22</t>
  </si>
  <si>
    <t>339030.11</t>
  </si>
  <si>
    <t>339030.21</t>
  </si>
  <si>
    <t>339030.24</t>
  </si>
  <si>
    <t>CENTRO PARTICIPANTE: REITORIA</t>
  </si>
  <si>
    <t>OBJETO: AQUISIÇÃO DE MATERIAL DE LIMPEZA E PRODUTOS DE HIGIENIZAÇÃO PARA A UDESC</t>
  </si>
  <si>
    <r>
      <t>VIGÊNCIA DA ATA: 03/02/2025 até 03</t>
    </r>
    <r>
      <rPr>
        <b/>
        <sz val="14"/>
        <rFont val="Calibri"/>
        <family val="2"/>
        <scheme val="minor"/>
      </rPr>
      <t>/02/2026</t>
    </r>
  </si>
  <si>
    <r>
      <t xml:space="preserve">VIGÊNCIA DA ATA: 03/02/2025 até </t>
    </r>
    <r>
      <rPr>
        <b/>
        <sz val="14"/>
        <rFont val="Calibri"/>
        <family val="2"/>
        <scheme val="minor"/>
      </rPr>
      <t>03/02/2026</t>
    </r>
  </si>
  <si>
    <r>
      <t xml:space="preserve"> </t>
    </r>
    <r>
      <rPr>
        <u/>
        <sz val="11"/>
        <rFont val="Calibri"/>
        <family val="2"/>
        <scheme val="minor"/>
      </rPr>
      <t>Quantidade cedida</t>
    </r>
    <r>
      <rPr>
        <sz val="11"/>
        <rFont val="Calibri"/>
        <family val="2"/>
        <scheme val="minor"/>
      </rPr>
      <t xml:space="preserve"> </t>
    </r>
    <r>
      <rPr>
        <b/>
        <sz val="11"/>
        <rFont val="Calibri"/>
        <family val="2"/>
        <scheme val="minor"/>
      </rPr>
      <t>por Solicitação</t>
    </r>
  </si>
  <si>
    <t>INSERIR ÓRGÃO</t>
  </si>
  <si>
    <t>SGPe (ÓRGÃO) XXX/2025</t>
  </si>
  <si>
    <r>
      <rPr>
        <u/>
        <sz val="11"/>
        <rFont val="Calibri"/>
        <family val="2"/>
        <scheme val="minor"/>
      </rPr>
      <t>Quantidade cedida</t>
    </r>
    <r>
      <rPr>
        <sz val="11"/>
        <rFont val="Calibri"/>
        <family val="2"/>
        <scheme val="minor"/>
      </rPr>
      <t xml:space="preserve"> </t>
    </r>
    <r>
      <rPr>
        <b/>
        <sz val="11"/>
        <rFont val="Calibri"/>
        <family val="2"/>
        <scheme val="minor"/>
      </rPr>
      <t>por Solicitação</t>
    </r>
  </si>
  <si>
    <t>ÓRGÃO A</t>
  </si>
  <si>
    <t>ÓRGÃO B</t>
  </si>
  <si>
    <t>ÓRGÃO C</t>
  </si>
  <si>
    <t>ÓRGÃO D</t>
  </si>
  <si>
    <t>TOTAL</t>
  </si>
  <si>
    <t>PREÇOS</t>
  </si>
  <si>
    <t xml:space="preserve">Passível de Carona </t>
  </si>
  <si>
    <t xml:space="preserve">Quantidade Carona </t>
  </si>
  <si>
    <t xml:space="preserve">Saldo RESTANTE para CARONA </t>
  </si>
  <si>
    <t>Quantidade Aditivada</t>
  </si>
  <si>
    <r>
      <t xml:space="preserve">PAPEL HIGIENICO, BRANCO, ROLOS DE 500M, folha simples, na cor branca, 100% celulose virgem, fibras naturais, sem pigmentação aparente, gramatura mínima de 16g/m2, neutro, macio, com alto poder de absorção, com distribuição homogênea das fibras ao longo do papel, sem rebarbas no corte lateral; rolo com 500 metros X 10cm de largura. Embalagem: em fardo plástico resistente ou caixa de papelão resistente, com 08 rolos. Tubete com no máximo 6,5cm de diâmetro e 1,5mm de espessura (para que o rolo não amasse ou dobre dentro do suporte). </t>
    </r>
    <r>
      <rPr>
        <b/>
        <sz val="12"/>
        <color theme="1"/>
        <rFont val="Calibri"/>
        <family val="2"/>
        <scheme val="minor"/>
      </rPr>
      <t>Apresentar: Laudo Microbiológico,</t>
    </r>
    <r>
      <rPr>
        <sz val="12"/>
        <rFont val="Calibri"/>
        <family val="2"/>
        <scheme val="minor"/>
      </rPr>
      <t xml:space="preserve"> conforme Resolução da Diretoria Colegiada da ANVISA nº 640 de 24/03/2022 (deve constar no laudo a marca cotada). </t>
    </r>
    <r>
      <rPr>
        <b/>
        <sz val="12"/>
        <color theme="1"/>
        <rFont val="Calibri"/>
        <family val="2"/>
        <scheme val="minor"/>
      </rPr>
      <t>Apresentar laudo ABNT NBR 15464-9:2010</t>
    </r>
    <r>
      <rPr>
        <sz val="12"/>
        <rFont val="Calibri"/>
        <family val="2"/>
        <scheme val="minor"/>
      </rPr>
      <t xml:space="preserve"> (deve constar no laudo a marca cotada e a classificação do papel deve ser classe 1).Será analisada a amostra pelo responsável técnico, através da aplicação da fórmula - peso mínimo: 500X0,10X16=800 gramas.</t>
    </r>
    <r>
      <rPr>
        <b/>
        <sz val="12"/>
        <color theme="1"/>
        <rFont val="Calibri"/>
        <family val="2"/>
        <scheme val="minor"/>
      </rPr>
      <t xml:space="preserve"> Amostra:</t>
    </r>
    <r>
      <rPr>
        <sz val="12"/>
        <rFont val="Calibri"/>
        <family val="2"/>
        <scheme val="minor"/>
      </rPr>
      <t xml:space="preserve"> 1 fardo lacrado de fábrica onde se possa constatar a marca cotada na embalagem.</t>
    </r>
  </si>
  <si>
    <r>
      <t xml:space="preserve">PAPEL TOALHA, INTERCALADO, PACOTE COM 1250 FOLHAS, gramatura mínima 24g/m2, cor branca, alta alvura, 100% celulose virgem; sem pigmentação oriunda da utilização de aparas de material impresso, com alto poder de absorção, com distribuição homogênea das fibras ao longo do papel, macio, sem rebarbas nos cortes das 4 laterais; medindo: 23 cm de largura X 20 cm de comprimento (0,5cm de tolerância). Unidade: Pacote com 1.250 folhas. Observação das embalagens: Embalagem primária: plástica, acondicionado em 5 maço de 250 folhas; ou 4 maços de 313 folhas; ou 3 maços com 417 folhas. Embalagem secundária: de papel ou plástico, contendo a marca, o tamanho e gramatura, totalizando 1.250 folhas. Embalagem terciária: fardo com 5 pacotes de 1.250 folhas, embalados em plástico resistente. </t>
    </r>
    <r>
      <rPr>
        <b/>
        <sz val="12"/>
        <color theme="1"/>
        <rFont val="Calibri"/>
        <family val="2"/>
        <scheme val="minor"/>
      </rPr>
      <t>Apresentar:</t>
    </r>
    <r>
      <rPr>
        <sz val="12"/>
        <rFont val="Calibri"/>
        <family val="2"/>
        <scheme val="minor"/>
      </rPr>
      <t xml:space="preserve"> </t>
    </r>
    <r>
      <rPr>
        <b/>
        <sz val="12"/>
        <color theme="1"/>
        <rFont val="Calibri"/>
        <family val="2"/>
        <scheme val="minor"/>
      </rPr>
      <t>Laudo Microbiológico</t>
    </r>
    <r>
      <rPr>
        <sz val="12"/>
        <rFont val="Calibri"/>
        <family val="2"/>
        <scheme val="minor"/>
      </rPr>
      <t>, conforme RDC nº 640 de 24/03/2022 (deve constar no laudo a marca cotada). Apresentar</t>
    </r>
    <r>
      <rPr>
        <b/>
        <sz val="12"/>
        <color theme="1"/>
        <rFont val="Calibri"/>
        <family val="2"/>
        <scheme val="minor"/>
      </rPr>
      <t xml:space="preserve"> laudo Norma ABNT - NBR 15464-7:2007 </t>
    </r>
    <r>
      <rPr>
        <sz val="12"/>
        <rFont val="Calibri"/>
        <family val="2"/>
        <scheme val="minor"/>
      </rPr>
      <t>(deve constar no laudo a marca cotada e a classificação do papel deve ser classe 1). Será analisada a amostra pelo responsável técnico, verificando as medidas e aplicando a seguinte fórmula: 0,23X0,20X24X1250=1.380 gramas. Caso o papel varie de tamanho (0,5cm de tolerância), a fórmula é ajustada para o tamanho apresentado.</t>
    </r>
    <r>
      <rPr>
        <b/>
        <sz val="12"/>
        <color theme="1"/>
        <rFont val="Calibri"/>
        <family val="2"/>
        <scheme val="minor"/>
      </rPr>
      <t xml:space="preserve"> Amostra: </t>
    </r>
    <r>
      <rPr>
        <sz val="12"/>
        <rFont val="Calibri"/>
        <family val="2"/>
        <scheme val="minor"/>
      </rPr>
      <t>1 fardo com 1250 folhas, lacrado de fábrica, onde se possa constatar a marca cotada a embalagem.</t>
    </r>
  </si>
  <si>
    <r>
      <t>PAPEL TOALHA, TIPO ROLAO DE 0,20 X 100 MT. Papel toalha rolão medindo 0,20 x 100 metros, gramatura mínima 24g/m², cor branca, 100% celulose virgem, sem pigmentação aparente oriunda da utilização de aparas de material impresso, gofrado, macio, com alto poder de absorção, distribuição homogênea das fibras ao longo do papel, sem rebarbas no corte lateral; rolo com 0,20x100 metros. Embalagem: em fardo plástico resistente ou caixa de papelão resistente, com 8 rolos.</t>
    </r>
    <r>
      <rPr>
        <b/>
        <sz val="12"/>
        <color theme="1"/>
        <rFont val="Calibri"/>
        <family val="2"/>
        <scheme val="minor"/>
      </rPr>
      <t xml:space="preserve"> Apresentar:</t>
    </r>
    <r>
      <rPr>
        <sz val="12"/>
        <rFont val="Calibri"/>
        <family val="2"/>
        <scheme val="minor"/>
      </rPr>
      <t xml:space="preserve"> </t>
    </r>
    <r>
      <rPr>
        <b/>
        <sz val="12"/>
        <color theme="1"/>
        <rFont val="Calibri"/>
        <family val="2"/>
        <scheme val="minor"/>
      </rPr>
      <t>laudo microbiológico,</t>
    </r>
    <r>
      <rPr>
        <sz val="12"/>
        <rFont val="Calibri"/>
        <family val="2"/>
        <scheme val="minor"/>
      </rPr>
      <t xml:space="preserve"> conforme Resolução da Diretoria Colegiada da ANVISA nº 640 de 24/03/2022 (deve constar no laudo a marca cotada). </t>
    </r>
    <r>
      <rPr>
        <b/>
        <sz val="12"/>
        <color theme="1"/>
        <rFont val="Calibri"/>
        <family val="2"/>
        <scheme val="minor"/>
      </rPr>
      <t>Apresentar laudo Norma ABNT - NBR 15464-11:2010</t>
    </r>
    <r>
      <rPr>
        <sz val="12"/>
        <rFont val="Calibri"/>
        <family val="2"/>
        <scheme val="minor"/>
      </rPr>
      <t xml:space="preserve"> (deve constar no laudo a marca cotada e a classificação do papel deve ser classe 1). Será analisada a amostra pelo responsável técnico, através da aplicação da fórmula - peso mínimo: 0,20X100X24=480 gramas. </t>
    </r>
    <r>
      <rPr>
        <b/>
        <sz val="12"/>
        <color theme="1"/>
        <rFont val="Calibri"/>
        <family val="2"/>
        <scheme val="minor"/>
      </rPr>
      <t>Amostra:</t>
    </r>
    <r>
      <rPr>
        <sz val="12"/>
        <rFont val="Calibri"/>
        <family val="2"/>
        <scheme val="minor"/>
      </rPr>
      <t xml:space="preserve"> 1 fardo lacrado de fábrica, onde se possa constatar a marca cotada na embalagem.</t>
    </r>
  </si>
  <si>
    <r>
      <t xml:space="preserve">SABONETE, LIQUIDO (REFIL) C/800 ML, para uso em saboneteira ESPUMANTE, sem válvula, refil com 800ml, fragrância preferencialmente erva doce. Entrega em caixas de papelão resistente a empilhamento. Apresentar: Laudo de Irritabilidade Dérmica, conclusivo, que comprove ser HIPOALERGÊNICO, expedido por laboratório. </t>
    </r>
    <r>
      <rPr>
        <b/>
        <sz val="12"/>
        <color theme="1"/>
        <rFont val="Calibri"/>
        <family val="2"/>
        <scheme val="minor"/>
      </rPr>
      <t xml:space="preserve">Apresentar: AFE-Autorização de Funcionamento da Empresa </t>
    </r>
    <r>
      <rPr>
        <sz val="12"/>
        <rFont val="Calibri"/>
        <family val="2"/>
        <scheme val="minor"/>
      </rPr>
      <t xml:space="preserve">e do fabricante; Notificação no MS ANVISA, conforme DECRETO Nº 79.094/77, RDC 343/2005.OBS. Deve ser compatível para uso em saboneteira modelo Nobre City 33.652.  </t>
    </r>
  </si>
  <si>
    <r>
      <t>SABONETE, LIQUIDO,EMBALAGEM COM 5 LITROS*, aromatizado, fragrância suave, preferencialmente erva doce, alta viscosidade, hipoalergênico. Galão com 5 litros, acondicionados em caixa de papelão resistente que suporte empilhamento. Apresentar:</t>
    </r>
    <r>
      <rPr>
        <b/>
        <sz val="12"/>
        <color theme="1"/>
        <rFont val="Calibri"/>
        <family val="2"/>
        <scheme val="minor"/>
      </rPr>
      <t xml:space="preserve"> Laudo de Irritabilidade Dérmica</t>
    </r>
    <r>
      <rPr>
        <sz val="12"/>
        <rFont val="Calibri"/>
        <family val="2"/>
        <scheme val="minor"/>
      </rPr>
      <t xml:space="preserve">, conclusivo, que comprove ser HIPOALERGÊNICO, expedido por laboratório. </t>
    </r>
    <r>
      <rPr>
        <b/>
        <sz val="12"/>
        <color theme="1"/>
        <rFont val="Calibri"/>
        <family val="2"/>
        <scheme val="minor"/>
      </rPr>
      <t>Apresentar: AFE-Autorização de Funcionamento da Empresa</t>
    </r>
    <r>
      <rPr>
        <sz val="12"/>
        <rFont val="Calibri"/>
        <family val="2"/>
        <scheme val="minor"/>
      </rPr>
      <t xml:space="preserve"> e do fabricante; e</t>
    </r>
    <r>
      <rPr>
        <b/>
        <sz val="12"/>
        <color theme="1"/>
        <rFont val="Calibri"/>
        <family val="2"/>
        <scheme val="minor"/>
      </rPr>
      <t xml:space="preserve"> Notificação no MS ANVISA</t>
    </r>
    <r>
      <rPr>
        <sz val="12"/>
        <rFont val="Calibri"/>
        <family val="2"/>
        <scheme val="minor"/>
      </rPr>
      <t>, conforme DECRETO Nº 79.094/77, RDC 343/2005.</t>
    </r>
  </si>
  <si>
    <r>
      <t xml:space="preserve">SABONETE, LIQUIDO/CREMOSO, REFIL COM 800 ML, tipo gel com PH neutro, hidratante, hipoalergênico, perolizado, aroma preferencialmente erva doce, refil de 800ml ,com válvula. O produto não poderá sofrer separação (decantar) dentro do prazo de validade. Acondicionados em caixa de papelão resistente que suporte empilhamento. </t>
    </r>
    <r>
      <rPr>
        <b/>
        <sz val="12"/>
        <color theme="1"/>
        <rFont val="Calibri"/>
        <family val="2"/>
        <scheme val="minor"/>
      </rPr>
      <t>Apresentar: Laudo de Irritabilidade Dérmica</t>
    </r>
    <r>
      <rPr>
        <sz val="12"/>
        <rFont val="Calibri"/>
        <family val="2"/>
        <scheme val="minor"/>
      </rPr>
      <t>, conclusivo, que comprove ser HIPOALERGÊNICO, expedido por laboratório.</t>
    </r>
    <r>
      <rPr>
        <b/>
        <sz val="12"/>
        <color theme="1"/>
        <rFont val="Calibri"/>
        <family val="2"/>
        <scheme val="minor"/>
      </rPr>
      <t xml:space="preserve"> Apresentar: AFE-Autorização de Funcionamento da Empresa</t>
    </r>
    <r>
      <rPr>
        <sz val="12"/>
        <rFont val="Calibri"/>
        <family val="2"/>
        <scheme val="minor"/>
      </rPr>
      <t xml:space="preserve"> e do fabricante; e Notificação no MS ANVISA, conforme DECRETO Nº 79.094/77, RDC 343/2005.</t>
    </r>
  </si>
  <si>
    <r>
      <t xml:space="preserve">AGUA SANITARIA, COM NO MINIMO 2GR% IONS CLORO ATIVO EMBALAGEM DE 1 LITRO *, Água sanitária para limpeza à base de hipoclorito de sódio, hidróxido de sódio e água, teor e cloro ativo entre 2,0 e 2,5%. Produto biodegradável, bactericida e germicida, deverá apresentar: rótulo indicando data de validade, dados do fabricante, marca, precauções, princípio ativo e composição do produto e conteúdo líquido. Embalagem individual, em plástico resistente (que não estoure no empilhamento e de acordo com ABNT/NBR 13390: 05/1995), de material flexível e resistente, com 01 litro, e acondicionado em caixa de papelão resistente que suporte empilhamento. </t>
    </r>
    <r>
      <rPr>
        <b/>
        <sz val="12"/>
        <color theme="1"/>
        <rFont val="Calibri"/>
        <family val="2"/>
        <scheme val="minor"/>
      </rPr>
      <t>Validade de 12 meses</t>
    </r>
    <r>
      <rPr>
        <sz val="12"/>
        <rFont val="Calibri"/>
        <family val="2"/>
        <scheme val="minor"/>
      </rPr>
      <t xml:space="preserve">. Na data da entrega, validade mínima de 8 meses, a contar da data do pedido. Apresentar </t>
    </r>
    <r>
      <rPr>
        <b/>
        <sz val="12"/>
        <color theme="1"/>
        <rFont val="Calibri"/>
        <family val="2"/>
        <scheme val="minor"/>
      </rPr>
      <t>laudo microbiológico</t>
    </r>
    <r>
      <rPr>
        <sz val="12"/>
        <rFont val="Calibri"/>
        <family val="2"/>
        <scheme val="minor"/>
      </rPr>
      <t xml:space="preserve"> que comprove sua eficácia.</t>
    </r>
    <r>
      <rPr>
        <b/>
        <sz val="12"/>
        <color theme="1"/>
        <rFont val="Calibri"/>
        <family val="2"/>
        <scheme val="minor"/>
      </rPr>
      <t xml:space="preserve"> Apresentar AFE-Autorização de Funcionamento da Empresa e do Fabricante</t>
    </r>
    <r>
      <rPr>
        <sz val="12"/>
        <rFont val="Calibri"/>
        <family val="2"/>
        <scheme val="minor"/>
      </rPr>
      <t xml:space="preserve">; </t>
    </r>
    <r>
      <rPr>
        <b/>
        <sz val="12"/>
        <color theme="1"/>
        <rFont val="Calibri"/>
        <family val="2"/>
        <scheme val="minor"/>
      </rPr>
      <t>Registro no MS ANVISA</t>
    </r>
    <r>
      <rPr>
        <sz val="12"/>
        <rFont val="Calibri"/>
        <family val="2"/>
        <scheme val="minor"/>
      </rPr>
      <t>, cfe DECRETO Nº 79.094/77 e RDC 184/2001.</t>
    </r>
  </si>
  <si>
    <r>
      <t xml:space="preserve">CERA LIQUIDA, INCOLOR,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t>
    </r>
    <r>
      <rPr>
        <b/>
        <sz val="12"/>
        <color theme="1"/>
        <rFont val="Calibri"/>
        <family val="2"/>
        <scheme val="minor"/>
      </rPr>
      <t>Apresentar notificação na ANVISA</t>
    </r>
    <r>
      <rPr>
        <sz val="12"/>
        <rFont val="Calibri"/>
        <family val="2"/>
        <scheme val="minor"/>
      </rPr>
      <t xml:space="preserve">. Validade mínima de 18 meses a partir da data de entrega. </t>
    </r>
    <r>
      <rPr>
        <b/>
        <sz val="12"/>
        <color theme="1"/>
        <rFont val="Calibri"/>
        <family val="2"/>
        <scheme val="minor"/>
      </rPr>
      <t xml:space="preserve">Apresentar: AFE-Autorização de Funcionamento da Empresa </t>
    </r>
    <r>
      <rPr>
        <sz val="12"/>
        <rFont val="Calibri"/>
        <family val="2"/>
        <scheme val="minor"/>
      </rPr>
      <t>e do fabricante, Ficha técnica do produto e Notificação no MS/ANVISA, conforme DECRETO Nº 79.094/77 e RDC 184/2001.</t>
    </r>
  </si>
  <si>
    <r>
      <t xml:space="preserve">CERA LIQUIDA, PRETA,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Apresentar notificação na ANVISA. Validade mínima de 18 meses a partir da data de entrega. </t>
    </r>
    <r>
      <rPr>
        <b/>
        <sz val="12"/>
        <color theme="1"/>
        <rFont val="Calibri"/>
        <family val="2"/>
        <scheme val="minor"/>
      </rPr>
      <t>Apresentar: AFE-Autorização de Funcionamento da Empresa</t>
    </r>
    <r>
      <rPr>
        <sz val="12"/>
        <rFont val="Calibri"/>
        <family val="2"/>
        <scheme val="minor"/>
      </rPr>
      <t xml:space="preserve"> e do fabricante, Ficha técnica do produto e Notificação no MS/ANVISA, conforme DECRETO Nº 79.094/77 e RDC 184/2001.</t>
    </r>
  </si>
  <si>
    <r>
      <t xml:space="preserve">CLORO, EMBALAGEM C/05 LITROS, (hipoclorito de sódio) de 10% a 12% para limpeza de paredes, pisos, azulejos, equipamentos, lixeiras, banheiros, piscinas e telhados. Galão de 5 litros, acondicionados em caixa de papelão resistente ao empilhamento. </t>
    </r>
    <r>
      <rPr>
        <b/>
        <sz val="12"/>
        <color theme="1"/>
        <rFont val="Calibri"/>
        <family val="2"/>
        <scheme val="minor"/>
      </rPr>
      <t xml:space="preserve">Apresentar: AFE-Autorização de Funcionamento da Empresa </t>
    </r>
    <r>
      <rPr>
        <sz val="12"/>
        <rFont val="Calibri"/>
        <family val="2"/>
        <scheme val="minor"/>
      </rPr>
      <t>e do fabricante, Registro no MS/ANVISA, conforme DECRETO Nº 79.094/77 e RDC 184/2001. Apresentar Ficha técnica do produto</t>
    </r>
  </si>
  <si>
    <r>
      <t xml:space="preserve">DESINFETANTE LIQUIDO, ACAO GERMICIDA E BACTERICIDA GALAO COM 05 LITROS, aroma preferencialmente talco ou lavanda. Embalagem resistente, acondicionada em caixa de papelão resistente, que suporte empilhamento. Princípio ativo: Cloreto de benzalcônio (tensoativo Catiônico, teor mínimo de 1% a 1,15%). O produto deverá apresentar rótulo com: modo de usar, precauções, composição e validade. Validade mínima de 12 meses a partir da data da entrega. </t>
    </r>
    <r>
      <rPr>
        <b/>
        <sz val="12"/>
        <color theme="1"/>
        <rFont val="Calibri"/>
        <family val="2"/>
        <scheme val="minor"/>
      </rPr>
      <t>Apresentar: AFE-Autorização de Funcionamento</t>
    </r>
    <r>
      <rPr>
        <sz val="12"/>
        <rFont val="Calibri"/>
        <family val="2"/>
        <scheme val="minor"/>
      </rPr>
      <t xml:space="preserve"> da Empresa e do fabricante e Registro no MS ANVISA, conforme DECRETO Nº 79.094/77 e RDC 184/2001.</t>
    </r>
    <r>
      <rPr>
        <b/>
        <sz val="12"/>
        <color theme="1"/>
        <rFont val="Calibri"/>
        <family val="2"/>
        <scheme val="minor"/>
      </rPr>
      <t xml:space="preserve"> Amostra:</t>
    </r>
    <r>
      <rPr>
        <sz val="12"/>
        <rFont val="Calibri"/>
        <family val="2"/>
        <scheme val="minor"/>
      </rPr>
      <t xml:space="preserve"> 1 galão de desinfetante 5 litros, onde será verificado no rótulo a porcentagem do princípio ativo.</t>
    </r>
  </si>
  <si>
    <r>
      <t xml:space="preserve">DESINFETANTE LIQUIDO, EMBALAGEM 500 ML, preferencialmente fragrância talco ou lavanda, com ação bactericida. Princípio ativo: Cloreto de benzalcônio (tensoativo Catiônico, teor mínimo de 1% a 1,15%). O produto deverá apresentar rótulo com: modo de usar, precauções, composição e validade. Frasco, com 500ml, de material não reciclado flexível e resistente, acondicionados em caixa de papelão resistente que suporte empilhamento. Data de fabricação e data de validade indicados no produto e na caixa. Validade mínima: 12 meses a contar da entrega de cada pedido. </t>
    </r>
    <r>
      <rPr>
        <b/>
        <sz val="12"/>
        <color theme="1"/>
        <rFont val="Calibri"/>
        <family val="2"/>
        <scheme val="minor"/>
      </rPr>
      <t>Apresentar: AFE-Autorização de Funcionamento da Empresa</t>
    </r>
    <r>
      <rPr>
        <sz val="12"/>
        <rFont val="Calibri"/>
        <family val="2"/>
        <scheme val="minor"/>
      </rPr>
      <t xml:space="preserve"> e do fabricante e Registro no MS ANVISA, conforme DECRETO Nº 79.094/77 e RDC 184/2001. </t>
    </r>
    <r>
      <rPr>
        <b/>
        <sz val="12"/>
        <color theme="1"/>
        <rFont val="Calibri"/>
        <family val="2"/>
        <scheme val="minor"/>
      </rPr>
      <t>Amostra</t>
    </r>
    <r>
      <rPr>
        <sz val="12"/>
        <rFont val="Calibri"/>
        <family val="2"/>
        <scheme val="minor"/>
      </rPr>
      <t>: 1 frasco de desinfetante 500ml, onde será verificado no rótulo a porcentagem do princípio ativo.</t>
    </r>
  </si>
  <si>
    <r>
      <t xml:space="preserve">DETERGENTE, LIMPADOR MULTIUSO, EMBALAGEM COM 500 ML., destinado a uso geral, (pisos, louças de banheiros, etc.) em frasco de 500ml, squeeze, em plástico flexível e resistente (que não estoure no empilhamento), de material não reciclado com tampa de bico dosador. Princípio ativo: Ácido Sulfônico.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com 12 ou 24 frascos, em caixa de papelão resistente que suporte empilhamento. Validade mínima: 12 meses a partir da entrega de cada pedido. </t>
    </r>
    <r>
      <rPr>
        <b/>
        <sz val="12"/>
        <color theme="1"/>
        <rFont val="Calibri"/>
        <family val="2"/>
        <scheme val="minor"/>
      </rPr>
      <t>Apresentar: AFE-Autorização de Funcionamento da Empresa</t>
    </r>
    <r>
      <rPr>
        <sz val="12"/>
        <rFont val="Calibri"/>
        <family val="2"/>
        <scheme val="minor"/>
      </rPr>
      <t xml:space="preserve"> e do fabricante, Notificação no MS/ANVISA, conforme DECRETO Nº 79.094/77 e RDC 184/2001. </t>
    </r>
    <r>
      <rPr>
        <b/>
        <sz val="12"/>
        <color theme="1"/>
        <rFont val="Calibri"/>
        <family val="2"/>
        <scheme val="minor"/>
      </rPr>
      <t xml:space="preserve">Amostra: </t>
    </r>
    <r>
      <rPr>
        <sz val="12"/>
        <rFont val="Calibri"/>
        <family val="2"/>
        <scheme val="minor"/>
      </rPr>
      <t>1 frasco de desinfetante 500ml, onde será verificado o princípio ativo.</t>
    </r>
  </si>
  <si>
    <r>
      <t xml:space="preserve">DETERGENTE, LIQUIDO NEUTRO EMBALAGEM COM 500ML, de alto rendimento, para lavar louças manualmente, neutro, testado dermatologicamente, biodegradável, com aspecto líquido viscoso e transparente, embalado em frasco de 500ml, em plástico flexível, anatômico, incolor, resistente (que não estoure no empilhamento), de material não reciclado com tampa de bico dosador. Composição: Linear Alquil Benzeno Sulfonato de Sódio, Lauril Éter Sulfatode Sódio, glicerina, Isotiazolinomas, neutralizante, espessante, corante e veículo.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em caixa de papelão resistente que suporte empilhamento. Validade mínima: 12 meses a partir da entrega de cada pedido. </t>
    </r>
    <r>
      <rPr>
        <b/>
        <sz val="12"/>
        <color theme="1"/>
        <rFont val="Calibri"/>
        <family val="2"/>
        <scheme val="minor"/>
      </rPr>
      <t>Apresentar: Laudo de Irritabilidade Dérmica conclusivo</t>
    </r>
    <r>
      <rPr>
        <sz val="12"/>
        <rFont val="Calibri"/>
        <family val="2"/>
        <scheme val="minor"/>
      </rPr>
      <t xml:space="preserve">, que comprove ser HIPOALERGÊNICO, expedido por laboratório; </t>
    </r>
    <r>
      <rPr>
        <b/>
        <sz val="12"/>
        <color theme="1"/>
        <rFont val="Calibri"/>
        <family val="2"/>
        <scheme val="minor"/>
      </rPr>
      <t>AFE-Autorização de Funcionamento da Empresa</t>
    </r>
    <r>
      <rPr>
        <sz val="12"/>
        <rFont val="Calibri"/>
        <family val="2"/>
        <scheme val="minor"/>
      </rPr>
      <t xml:space="preserve"> e do fabricante e Notificação no MS/ANVISA, conforme DECRETO Nº 79.094/77 e RDC 184/2001.</t>
    </r>
  </si>
  <si>
    <r>
      <t>LIMPA VIDRO, EM EMBALAGEM DE 500 ml, frasco em plástico transparente e resistente (que não estoure no empilhamento), borrifador com pescante ou pistola spray. Princípio ativo: lauril éter sulfato de sódio. Embalagem contendo: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 em caixa de papelão resistente que suporte empilhamento, com identificação na caixa do nome do fabricante e nome do produto. Data de fabricação e data de validade indicados no produto e na caixa. Validade mínima: 12 meses a partir de cada pedido de entrega.</t>
    </r>
    <r>
      <rPr>
        <b/>
        <sz val="12"/>
        <color theme="1"/>
        <rFont val="Calibri"/>
        <family val="2"/>
        <scheme val="minor"/>
      </rPr>
      <t xml:space="preserve"> Apresentar AFE-Autorização de Funcionamento da Empresa</t>
    </r>
    <r>
      <rPr>
        <sz val="12"/>
        <rFont val="Calibri"/>
        <family val="2"/>
        <scheme val="minor"/>
      </rPr>
      <t xml:space="preserve"> e do fabricante. Notificação no MS/ANVISA, conforme DECRETO Nº 79.094/77 e RDC 184/2001.</t>
    </r>
  </si>
  <si>
    <r>
      <t xml:space="preserve">LUSTRA MOVEIS, CREMOSO EMBALAGEM DE 200 ML, não engordurante, com aroma preferencialmente floral. Contém em sua composição: cera microcristalina, cera de parafina, silicone, emulsificante, espessante, conservante, solventes alifáticos, perfume e água. Embalado em frasco de material resistente. No rótulo do produto deverá conter: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Acondicionados em caixa de papelão resistente ao empilhamento, com identificação do nome do fabricante e o nome do produto. Data de fabricação e validade indicados no frasco e na caixa. Validade mínima 12 meses a partir da entrega de cada pedido. </t>
    </r>
    <r>
      <rPr>
        <b/>
        <sz val="12"/>
        <color theme="1"/>
        <rFont val="Calibri"/>
        <family val="2"/>
        <scheme val="minor"/>
      </rPr>
      <t xml:space="preserve">Apresentar: AFE-Autorização de Funcionamento da Empresa </t>
    </r>
    <r>
      <rPr>
        <sz val="12"/>
        <rFont val="Calibri"/>
        <family val="2"/>
        <scheme val="minor"/>
      </rPr>
      <t>e do fabricante, Notificação no MS/ANVISA, conforme DECRETO Nº 79.094/77 e RDC 184/2001.</t>
    </r>
  </si>
  <si>
    <r>
      <t xml:space="preserve">PASTA PARA LIMPEZA, EMBALAGEM COM 500 GRAMAS *, cor branca, não abrasiva, multiuso para limpeza geral e de mesas com riscos de caneta. Validade mínima de 12 meses a contar da data de entrega. </t>
    </r>
    <r>
      <rPr>
        <b/>
        <sz val="12"/>
        <color theme="1"/>
        <rFont val="Calibri"/>
        <family val="2"/>
        <scheme val="minor"/>
      </rPr>
      <t xml:space="preserve">Apresentar: AFE-Autorização de Funcionamento da Empresa </t>
    </r>
    <r>
      <rPr>
        <sz val="12"/>
        <rFont val="Calibri"/>
        <family val="2"/>
        <scheme val="minor"/>
      </rPr>
      <t>e do fabricante e Notificação no MS/ANVISA, conforme DECRETO Nº 79.094/77 e RDC 184/2001.</t>
    </r>
  </si>
  <si>
    <r>
      <t xml:space="preserve">SABAO EM BARRA, COMUM, COM 200 GRAMAS*, Sabão comum em barra de 200g, glicerinado. Composição: Sebo bovino, óleo de babaçu, hidróxido de sódio, glicerina, carga, conservante, sequestrante, fragrância, corantes e veículo. Entrega em embalagem (pacote) em filme de polietileno, com 5 (cinco) barras (peças) de 200g e acondicionados em caixa de papelão resistente que suporte empilhamento. Embalagem/rótulo contendo: especificações, indicações, precauções e modo de usar, nome, endereço, CNPJ do fabricante, bem como a composição química, nome e registro do técnico ou profissional responsável na entidade profissional competente. Validade mínima de 12 meses a contar da entrega. </t>
    </r>
    <r>
      <rPr>
        <b/>
        <sz val="12"/>
        <color theme="1"/>
        <rFont val="Calibri"/>
        <family val="2"/>
        <scheme val="minor"/>
      </rPr>
      <t>Apresentar AFE-Autorização de Funcionamento da Empresa</t>
    </r>
    <r>
      <rPr>
        <sz val="12"/>
        <rFont val="Calibri"/>
        <family val="2"/>
        <scheme val="minor"/>
      </rPr>
      <t xml:space="preserve"> e do fabricante; e Notificação no MS/ANVISA, cfe. DECRETO Nº 79.094/77 e RDC 184/2001).</t>
    </r>
  </si>
  <si>
    <r>
      <t xml:space="preserve">SABAO EM PO, embalagem com no mínimo 900g, sem amaciante, atomizado (granulado). Composição: Linear Alquil Benzeno Sulfonato de Sódio. O produto deverá apresentar: rótulo indicando data de validade, dados do fabricante, marca, precauções, principio ativo e composição do produto e peso líquido. O produto deverá ter validade mínima de 12 meses a partir da data do pedido da entrega. Acondionados em caixa de papelão resistente ou saco plástico resistente.  </t>
    </r>
    <r>
      <rPr>
        <b/>
        <sz val="12"/>
        <color theme="1"/>
        <rFont val="Calibri"/>
        <family val="2"/>
        <scheme val="minor"/>
      </rPr>
      <t>Apresentar: AFE-Autorização de Funcionamento da Empresa</t>
    </r>
    <r>
      <rPr>
        <sz val="12"/>
        <rFont val="Calibri"/>
        <family val="2"/>
        <scheme val="minor"/>
      </rPr>
      <t xml:space="preserve"> e do fabricante; e Notificação no MS/ANVISA, conforme DECRETO Nº 79.094/77 e RDC 184/2001. Validade mínima de 12 meses a partir da data de entrega.</t>
    </r>
  </si>
  <si>
    <r>
      <t xml:space="preserve">SAPONACEO CREMOSO, PARA LIMPEZA PESADA DE SUPERFICIE,C/300 ML, em frasco com aproximadamente 300ml e aroma preferencialmente limão. NOTIFICAÇÃO NA ANVISA. No rótulo do produto deverá conter: composição, prazo de validade, dados do fabricante. Acondicionados em caixa de papelão resistente ao empilhamento. </t>
    </r>
    <r>
      <rPr>
        <b/>
        <sz val="12"/>
        <color theme="1"/>
        <rFont val="Calibri"/>
        <family val="2"/>
        <scheme val="minor"/>
      </rPr>
      <t>Apresentar: AFE-Autorização de Funcionamento da Empresa</t>
    </r>
    <r>
      <rPr>
        <sz val="12"/>
        <rFont val="Calibri"/>
        <family val="2"/>
        <scheme val="minor"/>
      </rPr>
      <t xml:space="preserve"> e do fabricante; e Notificação no MS/ANVISA, conforme DECRETO Nº 79.094/77 e RDC 184/2001. Validade mínima: 12 meses a partir da entrega de cada pedido.</t>
    </r>
  </si>
  <si>
    <r>
      <t xml:space="preserve">SACO PLASTICO P/LIXO, CAPACIDADE 100 LITROS,EMBALAGEM COM 100 UNIDADES, saco para lixo doméstico, de polietileno, capacidade 100 litros, COR PRETA,  UNIFORME E HOMOGÊNEA, medindo 75 cm x 105 cm, (variação de ± 2cm), com no mínimo 0,07 mm de espessura; embalados em fardo (pacotes) plásticos resistente, com 100 unidades. O material não pode expelir odor desagradável. </t>
    </r>
    <r>
      <rPr>
        <b/>
        <sz val="12"/>
        <color theme="1"/>
        <rFont val="Calibri"/>
        <family val="2"/>
        <scheme val="minor"/>
      </rPr>
      <t>Será analisada amostra pelo responsável técnico</t>
    </r>
    <r>
      <rPr>
        <sz val="12"/>
        <rFont val="Calibri"/>
        <family val="2"/>
        <scheme val="minor"/>
      </rPr>
      <t>, através da conferência das medidas e espessura (micrômetro).</t>
    </r>
    <r>
      <rPr>
        <b/>
        <sz val="12"/>
        <color theme="1"/>
        <rFont val="Calibri"/>
        <family val="2"/>
        <scheme val="minor"/>
      </rPr>
      <t xml:space="preserve"> </t>
    </r>
    <r>
      <rPr>
        <sz val="12"/>
        <rFont val="Calibri"/>
        <family val="2"/>
        <scheme val="minor"/>
      </rPr>
      <t>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</si>
  <si>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50 LITROS,EMBALAGEM COM 100 UNIDADES, saco para lixo doméstico, de polietileno, capacidade 50 litros, COR PRETA,  UNIFORME E HOMOGÊNEA, medindo aproximadamente 63 cm x 80 cm (variação de ± 2cm), com no mínimo 0,06 mm de espessura; embalados em fardo (pacotes) plásticos resistente, com 100 unidades. O material não pode expelir odor desagradável. </t>
    </r>
    <r>
      <rPr>
        <b/>
        <sz val="12"/>
        <color theme="1"/>
        <rFont val="Calibri"/>
        <family val="2"/>
        <scheme val="minor"/>
      </rPr>
      <t>Será analisada amostra pelo responsável técnico</t>
    </r>
    <r>
      <rPr>
        <sz val="12"/>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</si>
  <si>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DE 240L, EMBALAGEM COM 100 UNIDADES, saco para lixo doméstico, de polietileno, capacidade 240 litros, COR PRETA,  UNIFORME E HOMOGÊNEA, medindo aproximadamente 115cm X 115cm (variação de ± 5cm) com no mínimo 0,09 mm de espessura, confeccionado com resina termoplástica virgem (alta densidade), atendendo todos os requisitos da NBR 9190/93 e NBR 9191/02 que não contrariadas por esta especificação. Fardo (pacote) plástico com 100 unidades. O material não pode expelir odor desagradável. </t>
    </r>
    <r>
      <rPr>
        <b/>
        <sz val="12"/>
        <color theme="1"/>
        <rFont val="Calibri"/>
        <family val="2"/>
        <scheme val="minor"/>
      </rPr>
      <t>Será analisada amostra pelo responsável técnico</t>
    </r>
    <r>
      <rPr>
        <sz val="12"/>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</si>
  <si>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SACO PLASTICO P/LIXO, CAPACIDADE PARA 15 LITROS,PRETO,EMB. COM 100 UNIDADES, saco para lixo doméstico, de polietileno, capacidade 15 litros, COR PRETA,  UNIFORME E HOMOGÊNEA, medindo 39 cm x 58 cm, (variação de ± 1cm), com no mínimo 0,04 mm de espessura; embalados em fardo (pacotes) plásticos resistente, com 100 unidades. O material não pode expelir odor desagradável.</t>
    </r>
    <r>
      <rPr>
        <b/>
        <sz val="12"/>
        <color theme="1"/>
        <rFont val="Calibri"/>
        <family val="2"/>
        <scheme val="minor"/>
      </rPr>
      <t xml:space="preserve"> Será analisada amostra pelo responsável técnico</t>
    </r>
    <r>
      <rPr>
        <sz val="12"/>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</si>
  <si>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PARA 30 LITROS,PRETO,EMB.COM 100 UNIDADES, saco para lixo doméstico, de polietileno, capacidade 30 litros, COR PRETA,  UNIFORME E HOMOGÊNEA, medindo aproximadamente 59 cm x 62 cm, (variação de ± 1cm) com no mínimo 0,05 mm de espessura; embalados em fardo (pacotes) plásticos resistente, com 100 unidades. O material não pode expelir odor desagradável. </t>
    </r>
    <r>
      <rPr>
        <b/>
        <sz val="12"/>
        <color theme="1"/>
        <rFont val="Calibri"/>
        <family val="2"/>
        <scheme val="minor"/>
      </rPr>
      <t>Será analisada amostra pelo responsável técnico</t>
    </r>
    <r>
      <rPr>
        <sz val="12"/>
        <rFont val="Calibri"/>
        <family val="2"/>
        <scheme val="minor"/>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</si>
  <si>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ACIDO, ACIDO LIMPA PEDRA, GALAO CONTENDO 5 LITROS, (ácido inibido). Bombona de 5 litros. Validade mínima de 12 meses a partir da data da entrega. Acondionado em caixas de papelão resistente ao empilhamento. </t>
    </r>
    <r>
      <rPr>
        <b/>
        <sz val="12"/>
        <color theme="1"/>
        <rFont val="Calibri"/>
        <family val="2"/>
        <scheme val="minor"/>
      </rPr>
      <t>Apresentar: AFE-Autorização de Funcionamento da Empresa</t>
    </r>
    <r>
      <rPr>
        <sz val="12"/>
        <rFont val="Calibri"/>
        <family val="2"/>
        <scheme val="minor"/>
      </rPr>
      <t xml:space="preserve"> e do fabricante, Registro no MS/ANVISA, cfe. DECRETO Nº 79.094/77 e RDC 184/2001. </t>
    </r>
  </si>
  <si>
    <r>
      <t xml:space="preserve">ALCOOL PARA USO GERAL, ALCOOL C/70 INPM/LITRO, EMBALAGEM FRASCO 1 LITRO*, álcool etílico hidratado, embalagem plástica de 1 litro para uso geral, com teor alcoólico de 70º INPM, sem perfume. Embalagem contendo: especificações, indicações, precauções e modo de usar, nome, endereço, CNPJ do fabricante, serviço de atendimento ao consumidor, nome e registro do técnico ou profissional responsável na entidade profissional competente. Acondicionado em caixa com 12 litros, confeccionada em papelão resistente que suporte empilhamento; com identificação do nome do produto e do fabricante. A embalagem deverá ostentar a identificação de certidão obtida no âmbito do Sistema Brasileiro de Certificação - SBC, demonstrando conformidade à norma BNR 5991:1997, da Associação Brasileira de Normas Técnicas - ABNT, conforme exigência da Portaria n. 15 do INMETRO, de 29/01/2001. Data de fabricação e data de validade indicados no produto e na caixa. Validade mínima: 24 meses a partir de cada pedido de entrega. </t>
    </r>
    <r>
      <rPr>
        <b/>
        <sz val="12"/>
        <color theme="1"/>
        <rFont val="Calibri"/>
        <family val="2"/>
        <scheme val="minor"/>
      </rPr>
      <t>Apresentar: AFE-Autorização de Funcionamento da Empresa</t>
    </r>
    <r>
      <rPr>
        <sz val="12"/>
        <rFont val="Calibri"/>
        <family val="2"/>
        <scheme val="minor"/>
      </rPr>
      <t xml:space="preserve"> e do fabricante, e Registro no MS ANVISA, conforme Lei 6360/76, DECRETO Nº 79.094/77, RDC 184/2001.</t>
    </r>
  </si>
  <si>
    <r>
      <t xml:space="preserve">ALCOOL PARA USO GERAL, EM GEL 70% PARA HIGIENIZACAO E ACAO ANTIBACTERIANA, 5 LITROS, antisséptico, para higienização das mãos, com glicerina. Bombona de 5 litros, onde deve constar o número do lote, data da fabricação, prazo de validade e n.º de registro no Ministério da Saúde. Validade mínima de de 12 meses a contar da data da entrega de cada pedido. Entrega em caixas de papelão resistente a empilhamento. </t>
    </r>
    <r>
      <rPr>
        <b/>
        <sz val="12"/>
        <color theme="1"/>
        <rFont val="Calibri"/>
        <family val="2"/>
        <scheme val="minor"/>
      </rPr>
      <t>Apresentar a seguinte documentação: Ficha técnica para comprovar a glicerina.</t>
    </r>
    <r>
      <rPr>
        <sz val="12"/>
        <rFont val="Calibri"/>
        <family val="2"/>
        <scheme val="minor"/>
      </rPr>
      <t xml:space="preserve"> </t>
    </r>
    <r>
      <rPr>
        <b/>
        <sz val="12"/>
        <color theme="1"/>
        <rFont val="Calibri"/>
        <family val="2"/>
        <scheme val="minor"/>
      </rPr>
      <t>AFE da Empresa e do Fabricante.</t>
    </r>
    <r>
      <rPr>
        <sz val="12"/>
        <rFont val="Calibri"/>
        <family val="2"/>
        <scheme val="minor"/>
      </rPr>
      <t xml:space="preserve"> Registro na ANVISA </t>
    </r>
    <r>
      <rPr>
        <b/>
        <sz val="12"/>
        <color theme="1"/>
        <rFont val="Calibri"/>
        <family val="2"/>
        <scheme val="minor"/>
      </rPr>
      <t>c</t>
    </r>
    <r>
      <rPr>
        <sz val="12"/>
        <rFont val="Calibri"/>
        <family val="2"/>
        <scheme val="minor"/>
      </rPr>
      <t>onforme Decreto Nº 79.094/77, RDC 184/2001.</t>
    </r>
  </si>
  <si>
    <r>
      <t xml:space="preserve">ALCOOL PARA USO GERAL, EM GEL, 70, EMBALAGEM COM 500GR, antisséptico, para higienização das mãos, com glicerina. Frasco com 500ml com válvula pump, onde deve constar o número do lote, data da fabricação, prazo de validade e n.º de registro no Ministério da Saúde. Validade mínima de 12 meses a contar da data da entrega de cada pedido. Entrega em caixas de papelão resistente a empilhamento. </t>
    </r>
    <r>
      <rPr>
        <b/>
        <sz val="12"/>
        <color theme="1"/>
        <rFont val="Calibri"/>
        <family val="2"/>
        <scheme val="minor"/>
      </rPr>
      <t>Apresentar a seguinte documentação: Ficha técnica para comprovar a glicerina</t>
    </r>
    <r>
      <rPr>
        <sz val="12"/>
        <rFont val="Calibri"/>
        <family val="2"/>
        <scheme val="minor"/>
      </rPr>
      <t xml:space="preserve">. </t>
    </r>
    <r>
      <rPr>
        <b/>
        <sz val="12"/>
        <color theme="1"/>
        <rFont val="Calibri"/>
        <family val="2"/>
        <scheme val="minor"/>
      </rPr>
      <t>AFE da Empresa e do Fabricante</t>
    </r>
    <r>
      <rPr>
        <sz val="12"/>
        <rFont val="Calibri"/>
        <family val="2"/>
        <scheme val="minor"/>
      </rPr>
      <t>. Registro na ANVISA conforme Decreto Nº 79.094/77, RDC 184/2001.</t>
    </r>
  </si>
  <si>
    <r>
      <rPr>
        <b/>
        <sz val="12"/>
        <rFont val="Calibri"/>
        <family val="2"/>
        <scheme val="minor"/>
      </rPr>
      <t xml:space="preserve">Copo de plástico PP descartável, com capacidade mínima para 180ml, embalagem em mangas com 100 unidades, </t>
    </r>
    <r>
      <rPr>
        <sz val="12"/>
        <rFont val="Calibri"/>
        <family val="2"/>
        <scheme val="minor"/>
      </rPr>
      <t>cor branca,  pesando no mínimo 162g, (1,62g por copo, com paredes homogêneas, sem falhas, amassamentos ou rebarbas e dobras oriundas de defeito na fabricação ou sujidade interna ou externa, com bordas não cortantes e com, no máximo, 02 amostras (unidades) por manga com massa abaixo do mínimo exigido), com Registro no INMETRO, acondicionados em caixa de papelão resistente que suporte empilhamento.  (</t>
    </r>
    <r>
      <rPr>
        <b/>
        <sz val="12"/>
        <rFont val="Calibri"/>
        <family val="2"/>
        <scheme val="minor"/>
      </rPr>
      <t>Será analisada a amostra pelo responsável técnico</t>
    </r>
    <r>
      <rPr>
        <sz val="12"/>
        <rFont val="Calibri"/>
        <family val="2"/>
        <scheme val="minor"/>
      </rPr>
      <t>, de uma caixa lacrada de fábrica com 25 centos, através da pesagem aleatória dos pacotes).</t>
    </r>
  </si>
  <si>
    <r>
      <rPr>
        <b/>
        <sz val="12"/>
        <color theme="1"/>
        <rFont val="Calibri"/>
        <family val="2"/>
        <scheme val="minor"/>
      </rPr>
      <t>COPO PLASTICO DESCARTAVEL, OXIBIODEGRADAVEL, CAPACIDADE 180ML.</t>
    </r>
    <r>
      <rPr>
        <sz val="12"/>
        <rFont val="Calibri"/>
        <family val="2"/>
        <scheme val="minor"/>
      </rPr>
      <t xml:space="preserve"> Copo BIODEGRADÁVEL ou OXIBIODEGRADÁVEL, atóxico em PP (polipropileno), com capacidade de 180ml, de acordo com a Norma ABNT NBR 14.865, versão corrigida de abril de 2021 e certificado pelo INMETRO. Os copos devem ser homogêneos, isentos de materiais estranhos, bolhas, rachaduras, furos, deformações, bordas afiadas ou rebarbas; não devem apresentar sujidade interna ou externamente. Durante a utilização, os copos devem suportar as condições de uso a que se destinam, como temperatura e umidade, sem apresentar vazamentos, desintegração ou deformidades que comprometam o correto e seguro uso, bem como estar em conformidade com as normas vigentes sobre o produto. O acondicionamento deve garantir a higiene e integridade do produto até seu uso. Validade mínima de 9 meses a contar do recebimento definitivo do produto. Os copos devem ter embalagem em mangas com 100 unidades, pesando no mínimo 162g, com, no máximo, 02 amostras (unidades) por manga com massa abaixo do mínimo exigido), acondicionados em caixa de papelão resistente que suporte empilhamento. (</t>
    </r>
    <r>
      <rPr>
        <b/>
        <sz val="12"/>
        <color theme="1"/>
        <rFont val="Calibri"/>
        <family val="2"/>
        <scheme val="minor"/>
      </rPr>
      <t>Será analisada a amostra pelo responsável técnico</t>
    </r>
    <r>
      <rPr>
        <sz val="12"/>
        <rFont val="Calibri"/>
        <family val="2"/>
        <scheme val="minor"/>
      </rPr>
      <t>, de uma caixa lacrada de fábrica com 25 centos, através da pesagem aleatória dos pacotes).</t>
    </r>
  </si>
  <si>
    <r>
      <t>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t>
    </r>
    <r>
      <rPr>
        <b/>
        <sz val="12"/>
        <color theme="1"/>
        <rFont val="Calibri"/>
        <family val="2"/>
        <scheme val="minor"/>
      </rPr>
      <t xml:space="preserve"> Medidas 0,90 X 0,60m</t>
    </r>
    <r>
      <rPr>
        <sz val="12"/>
        <rFont val="Calibri"/>
        <family val="2"/>
        <scheme val="minor"/>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</si>
  <si>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2"/>
        <color theme="1"/>
        <rFont val="Calibri"/>
        <family val="2"/>
        <scheme val="minor"/>
      </rPr>
      <t>Medidas 0,70 X 1,40m</t>
    </r>
    <r>
      <rPr>
        <sz val="12"/>
        <rFont val="Calibri"/>
        <family val="2"/>
        <scheme val="minor"/>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</si>
  <si>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2"/>
        <color theme="1"/>
        <rFont val="Calibri"/>
        <family val="2"/>
        <scheme val="minor"/>
      </rPr>
      <t>Medidas 2,30 X 1,20m</t>
    </r>
    <r>
      <rPr>
        <sz val="12"/>
        <rFont val="Calibri"/>
        <family val="2"/>
        <scheme val="minor"/>
      </rPr>
      <t>. Cor preferencialmente Grafite. Modelo de referência tapete DUO marcas Rodapex ou Kapazi. Permitida variação de até 1% considerando o metro quadrado.</t>
    </r>
  </si>
  <si>
    <t>VALOR UNITÁRIO</t>
  </si>
  <si>
    <r>
      <t xml:space="preserve">PAPEL HIGIENICO, BRANCO, ROLOS DE 500M, folha simples, na cor branca, 100% celulose virgem, fibras naturais, sem pigmentação aparente, gramatura mínima de 16g/m2, neutro, macio, com alto poder de absorção, com distribuição homogênea das fibras ao longo do papel, sem rebarbas no corte lateral; rolo com 500 metros X 10cm de largura. Embalagem: em fardo plástico resistente ou caixa de papelão resistente, com 08 rolos. Tubete com no máximo 6,5cm de diâmetro e 1,5mm de espessura (para que o rolo não amasse ou dobre dentro do suporte). </t>
    </r>
    <r>
      <rPr>
        <b/>
        <sz val="12"/>
        <color theme="1"/>
        <rFont val="Calibri"/>
        <family val="2"/>
        <scheme val="minor"/>
      </rPr>
      <t>Apresentar: Laudo Microbiológico,</t>
    </r>
    <r>
      <rPr>
        <sz val="12"/>
        <rFont val="Arial"/>
        <family val="2"/>
      </rPr>
      <t xml:space="preserve"> conforme Resolução da Diretoria Colegiada da ANVISA nº 640 de 24/03/2022 (deve constar no laudo a marca cotada). </t>
    </r>
    <r>
      <rPr>
        <b/>
        <sz val="12"/>
        <color theme="1"/>
        <rFont val="Calibri"/>
        <family val="2"/>
        <scheme val="minor"/>
      </rPr>
      <t>Apresentar laudo ABNT NBR 15464-9:2010</t>
    </r>
    <r>
      <rPr>
        <sz val="12"/>
        <rFont val="Arial"/>
        <family val="2"/>
      </rPr>
      <t xml:space="preserve"> (deve constar no laudo a marca cotada e a classificação do papel deve ser classe 1).Será analisada a amostra pelo responsável técnico, através da aplicação da fórmula - peso mínimo: 500X0,10X16=800 gramas.</t>
    </r>
    <r>
      <rPr>
        <b/>
        <sz val="12"/>
        <color theme="1"/>
        <rFont val="Calibri"/>
        <family val="2"/>
        <scheme val="minor"/>
      </rPr>
      <t xml:space="preserve"> Amostra:</t>
    </r>
    <r>
      <rPr>
        <sz val="12"/>
        <rFont val="Arial"/>
        <family val="2"/>
      </rPr>
      <t xml:space="preserve"> 1 fardo lacrado de fábrica onde se possa constatar a marca cotada na embalagem.</t>
    </r>
  </si>
  <si>
    <r>
      <t xml:space="preserve">PAPEL TOALHA, INTERCALADO, PACOTE COM 1250 FOLHAS, gramatura mínima 24g/m2, cor branca, alta alvura, 100% celulose virgem; sem pigmentação oriunda da utilização de aparas de material impresso, com alto poder de absorção, com distribuição homogênea das fibras ao longo do papel, macio, sem rebarbas nos cortes das 4 laterais; medindo: 23 cm de largura X 20 cm de comprimento (0,5cm de tolerância). Unidade: Pacote com 1.250 folhas. Observação das embalagens: Embalagem primária: plástica, acondicionado em 5 maço de 250 folhas; ou 4 maços de 313 folhas; ou 3 maços com 417 folhas. Embalagem secundária: de papel ou plástico, contendo a marca, o tamanho e gramatura, totalizando 1.250 folhas. Embalagem terciária: fardo com 5 pacotes de 1.250 folhas, embalados em plástico resistente. </t>
    </r>
    <r>
      <rPr>
        <b/>
        <sz val="12"/>
        <color theme="1"/>
        <rFont val="Calibri"/>
        <family val="2"/>
        <scheme val="minor"/>
      </rPr>
      <t>Apresentar:</t>
    </r>
    <r>
      <rPr>
        <sz val="12"/>
        <rFont val="Arial"/>
        <family val="2"/>
      </rPr>
      <t xml:space="preserve"> </t>
    </r>
    <r>
      <rPr>
        <b/>
        <sz val="12"/>
        <color theme="1"/>
        <rFont val="Calibri"/>
        <family val="2"/>
        <scheme val="minor"/>
      </rPr>
      <t>Laudo Microbiológico</t>
    </r>
    <r>
      <rPr>
        <sz val="12"/>
        <rFont val="Arial"/>
        <family val="2"/>
      </rPr>
      <t>, conforme RDC nº 640 de 24/03/2022 (deve constar no laudo a marca cotada). Apresentar</t>
    </r>
    <r>
      <rPr>
        <b/>
        <sz val="12"/>
        <color theme="1"/>
        <rFont val="Calibri"/>
        <family val="2"/>
        <scheme val="minor"/>
      </rPr>
      <t xml:space="preserve"> laudo Norma ABNT - NBR 15464-7:2007 </t>
    </r>
    <r>
      <rPr>
        <sz val="12"/>
        <rFont val="Arial"/>
        <family val="2"/>
      </rPr>
      <t>(deve constar no laudo a marca cotada e a classificação do papel deve ser classe 1). Será analisada a amostra pelo responsável técnico, verificando as medidas e aplicando a seguinte fórmula: 0,23X0,20X24X1250=1.380 gramas. Caso o papel varie de tamanho (0,5cm de tolerância), a fórmula é ajustada para o tamanho apresentado.</t>
    </r>
    <r>
      <rPr>
        <b/>
        <sz val="12"/>
        <color theme="1"/>
        <rFont val="Calibri"/>
        <family val="2"/>
        <scheme val="minor"/>
      </rPr>
      <t xml:space="preserve"> Amostra: </t>
    </r>
    <r>
      <rPr>
        <sz val="12"/>
        <rFont val="Arial"/>
        <family val="2"/>
      </rPr>
      <t>1 fardo com 1250 folhas, lacrado de fábrica, onde se possa constatar a marca cotada a embalagem.</t>
    </r>
  </si>
  <si>
    <r>
      <t>PAPEL TOALHA, TIPO ROLAO DE 0,20 X 100 MT. Papel toalha rolão medindo 0,20 x 100 metros, gramatura mínima 24g/m², cor branca, 100% celulose virgem, sem pigmentação aparente oriunda da utilização de aparas de material impresso, gofrado, macio, com alto poder de absorção, distribuição homogênea das fibras ao longo do papel, sem rebarbas no corte lateral; rolo com 0,20x100 metros. Embalagem: em fardo plástico resistente ou caixa de papelão resistente, com 8 rolos.</t>
    </r>
    <r>
      <rPr>
        <b/>
        <sz val="12"/>
        <color theme="1"/>
        <rFont val="Calibri"/>
        <family val="2"/>
        <scheme val="minor"/>
      </rPr>
      <t xml:space="preserve"> Apresentar:</t>
    </r>
    <r>
      <rPr>
        <sz val="12"/>
        <rFont val="Arial"/>
        <family val="2"/>
      </rPr>
      <t xml:space="preserve"> </t>
    </r>
    <r>
      <rPr>
        <b/>
        <sz val="12"/>
        <color theme="1"/>
        <rFont val="Calibri"/>
        <family val="2"/>
        <scheme val="minor"/>
      </rPr>
      <t>laudo microbiológico,</t>
    </r>
    <r>
      <rPr>
        <sz val="12"/>
        <rFont val="Arial"/>
        <family val="2"/>
      </rPr>
      <t xml:space="preserve"> conforme Resolução da Diretoria Colegiada da ANVISA nº 640 de 24/03/2022 (deve constar no laudo a marca cotada). </t>
    </r>
    <r>
      <rPr>
        <b/>
        <sz val="12"/>
        <color theme="1"/>
        <rFont val="Calibri"/>
        <family val="2"/>
        <scheme val="minor"/>
      </rPr>
      <t>Apresentar laudo Norma ABNT - NBR 15464-11:2010</t>
    </r>
    <r>
      <rPr>
        <sz val="12"/>
        <rFont val="Arial"/>
        <family val="2"/>
      </rPr>
      <t xml:space="preserve"> (deve constar no laudo a marca cotada e a classificação do papel deve ser classe 1). Será analisada a amostra pelo responsável técnico, através da aplicação da fórmula - peso mínimo: 0,20X100X24=480 gramas. </t>
    </r>
    <r>
      <rPr>
        <b/>
        <sz val="12"/>
        <color theme="1"/>
        <rFont val="Calibri"/>
        <family val="2"/>
        <scheme val="minor"/>
      </rPr>
      <t>Amostra:</t>
    </r>
    <r>
      <rPr>
        <sz val="12"/>
        <rFont val="Arial"/>
        <family val="2"/>
      </rPr>
      <t xml:space="preserve"> 1 fardo lacrado de fábrica, onde se possa constatar a marca cotada na embalagem.</t>
    </r>
  </si>
  <si>
    <r>
      <t xml:space="preserve">SABONETE, LIQUIDO (REFIL) C/800 ML, para uso em saboneteira ESPUMANTE, sem válvula, refil com 800ml, fragrância preferencialmente erva doce. Entrega em caixas de papelão resistente a empilhamento. Apresentar: Laudo de Irritabilidade Dérmica, conclusivo, que comprove ser HIPOALERGÊNICO, expedido por laboratório. </t>
    </r>
    <r>
      <rPr>
        <b/>
        <sz val="12"/>
        <color theme="1"/>
        <rFont val="Calibri"/>
        <family val="2"/>
        <scheme val="minor"/>
      </rPr>
      <t xml:space="preserve">Apresentar: AFE-Autorização de Funcionamento da Empresa </t>
    </r>
    <r>
      <rPr>
        <sz val="12"/>
        <rFont val="Arial"/>
        <family val="2"/>
      </rPr>
      <t xml:space="preserve">e do fabricante; Notificação no MS ANVISA, conforme DECRETO Nº 79.094/77, RDC 343/2005.OBS. Deve ser compatível para uso em saboneteira modelo Nobre City 33.652.  </t>
    </r>
  </si>
  <si>
    <r>
      <t>SABONETE, LIQUIDO,EMBALAGEM COM 5 LITROS*, aromatizado, fragrância suave, preferencialmente erva doce, alta viscosidade, hipoalergênico. Galão com 5 litros, acondicionados em caixa de papelão resistente que suporte empilhamento. Apresentar:</t>
    </r>
    <r>
      <rPr>
        <b/>
        <sz val="12"/>
        <color theme="1"/>
        <rFont val="Calibri"/>
        <family val="2"/>
        <scheme val="minor"/>
      </rPr>
      <t xml:space="preserve"> Laudo de Irritabilidade Dérmica</t>
    </r>
    <r>
      <rPr>
        <sz val="12"/>
        <rFont val="Arial"/>
        <family val="2"/>
      </rPr>
      <t xml:space="preserve">, conclusivo, que comprove ser HIPOALERGÊNICO, expedido por laboratório. </t>
    </r>
    <r>
      <rPr>
        <b/>
        <sz val="12"/>
        <color theme="1"/>
        <rFont val="Calibri"/>
        <family val="2"/>
        <scheme val="minor"/>
      </rPr>
      <t>Apresentar: AFE-Autorização de Funcionamento da Empresa</t>
    </r>
    <r>
      <rPr>
        <sz val="12"/>
        <rFont val="Arial"/>
        <family val="2"/>
      </rPr>
      <t xml:space="preserve"> e do fabricante; e</t>
    </r>
    <r>
      <rPr>
        <b/>
        <sz val="12"/>
        <color theme="1"/>
        <rFont val="Calibri"/>
        <family val="2"/>
        <scheme val="minor"/>
      </rPr>
      <t xml:space="preserve"> Notificação no MS ANVISA</t>
    </r>
    <r>
      <rPr>
        <sz val="12"/>
        <rFont val="Arial"/>
        <family val="2"/>
      </rPr>
      <t>, conforme DECRETO Nº 79.094/77, RDC 343/2005.</t>
    </r>
  </si>
  <si>
    <r>
      <t xml:space="preserve">SABONETE, LIQUIDO/CREMOSO, REFIL COM 800 ML, tipo gel com PH neutro, hidratante, hipoalergênico, perolizado, aroma preferencialmente erva doce, refil de 800ml ,com válvula. O produto não poderá sofrer separação (decantar) dentro do prazo de validade. Acondicionados em caixa de papelão resistente que suporte empilhamento. </t>
    </r>
    <r>
      <rPr>
        <b/>
        <sz val="12"/>
        <color theme="1"/>
        <rFont val="Calibri"/>
        <family val="2"/>
        <scheme val="minor"/>
      </rPr>
      <t>Apresentar: Laudo de Irritabilidade Dérmica</t>
    </r>
    <r>
      <rPr>
        <sz val="12"/>
        <rFont val="Arial"/>
        <family val="2"/>
      </rPr>
      <t>, conclusivo, que comprove ser HIPOALERGÊNICO, expedido por laboratório.</t>
    </r>
    <r>
      <rPr>
        <b/>
        <sz val="12"/>
        <color theme="1"/>
        <rFont val="Calibri"/>
        <family val="2"/>
        <scheme val="minor"/>
      </rPr>
      <t xml:space="preserve"> Apresentar: AFE-Autorização de Funcionamento da Empresa</t>
    </r>
    <r>
      <rPr>
        <sz val="12"/>
        <rFont val="Arial"/>
        <family val="2"/>
      </rPr>
      <t xml:space="preserve"> e do fabricante; e Notificação no MS ANVISA, conforme DECRETO Nº 79.094/77, RDC 343/2005.</t>
    </r>
  </si>
  <si>
    <r>
      <t xml:space="preserve">AGUA SANITARIA, COM NO MINIMO 2GR% IONS CLORO ATIVO EMBALAGEM DE 1 LITRO *, Água sanitária para limpeza à base de hipoclorito de sódio, hidróxido de sódio e água, teor e cloro ativo entre 2,0 e 2,5%. Produto biodegradável, bactericida e germicida, deverá apresentar: rótulo indicando data de validade, dados do fabricante, marca, precauções, princípio ativo e composição do produto e conteúdo líquido. Embalagem individual, em plástico resistente (que não estoure no empilhamento e de acordo com ABNT/NBR 13390: 05/1995), de material flexível e resistente, com 01 litro, e acondicionado em caixa de papelão resistente que suporte empilhamento. </t>
    </r>
    <r>
      <rPr>
        <b/>
        <sz val="12"/>
        <color theme="1"/>
        <rFont val="Calibri"/>
        <family val="2"/>
        <scheme val="minor"/>
      </rPr>
      <t>Validade de 12 meses</t>
    </r>
    <r>
      <rPr>
        <sz val="12"/>
        <rFont val="Arial"/>
        <family val="2"/>
      </rPr>
      <t xml:space="preserve">. Na data da entrega, validade mínima de 8 meses, a contar da data do pedido. Apresentar </t>
    </r>
    <r>
      <rPr>
        <b/>
        <sz val="12"/>
        <color theme="1"/>
        <rFont val="Calibri"/>
        <family val="2"/>
        <scheme val="minor"/>
      </rPr>
      <t>laudo microbiológico</t>
    </r>
    <r>
      <rPr>
        <sz val="12"/>
        <rFont val="Arial"/>
        <family val="2"/>
      </rPr>
      <t xml:space="preserve"> que comprove sua eficácia.</t>
    </r>
    <r>
      <rPr>
        <b/>
        <sz val="12"/>
        <color theme="1"/>
        <rFont val="Calibri"/>
        <family val="2"/>
        <scheme val="minor"/>
      </rPr>
      <t xml:space="preserve"> Apresentar AFE-Autorização de Funcionamento da Empresa e do Fabricante</t>
    </r>
    <r>
      <rPr>
        <sz val="12"/>
        <rFont val="Arial"/>
        <family val="2"/>
      </rPr>
      <t xml:space="preserve">; </t>
    </r>
    <r>
      <rPr>
        <b/>
        <sz val="12"/>
        <color theme="1"/>
        <rFont val="Calibri"/>
        <family val="2"/>
        <scheme val="minor"/>
      </rPr>
      <t>Registro no MS ANVISA</t>
    </r>
    <r>
      <rPr>
        <sz val="12"/>
        <rFont val="Arial"/>
        <family val="2"/>
      </rPr>
      <t>, cfe DECRETO Nº 79.094/77 e RDC 184/2001.</t>
    </r>
  </si>
  <si>
    <r>
      <t xml:space="preserve">CERA LIQUIDA, INCOLOR,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t>
    </r>
    <r>
      <rPr>
        <b/>
        <sz val="12"/>
        <color theme="1"/>
        <rFont val="Calibri"/>
        <family val="2"/>
        <scheme val="minor"/>
      </rPr>
      <t>Apresentar notificação na ANVISA</t>
    </r>
    <r>
      <rPr>
        <sz val="12"/>
        <rFont val="Arial"/>
        <family val="2"/>
      </rPr>
      <t xml:space="preserve">. Validade mínima de 18 meses a partir da data de entrega. </t>
    </r>
    <r>
      <rPr>
        <b/>
        <sz val="12"/>
        <color theme="1"/>
        <rFont val="Calibri"/>
        <family val="2"/>
        <scheme val="minor"/>
      </rPr>
      <t xml:space="preserve">Apresentar: AFE-Autorização de Funcionamento da Empresa </t>
    </r>
    <r>
      <rPr>
        <sz val="12"/>
        <rFont val="Arial"/>
        <family val="2"/>
      </rPr>
      <t>e do fabricante, Ficha técnica do produto e Notificação no MS/ANVISA, conforme DECRETO Nº 79.094/77 e RDC 184/2001.</t>
    </r>
  </si>
  <si>
    <r>
      <t xml:space="preserve">CERA LIQUIDA, PRETA,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Apresentar notificação na ANVISA. Validade mínima de 18 meses a partir da data de entrega. </t>
    </r>
    <r>
      <rPr>
        <b/>
        <sz val="12"/>
        <color theme="1"/>
        <rFont val="Calibri"/>
        <family val="2"/>
        <scheme val="minor"/>
      </rPr>
      <t>Apresentar: AFE-Autorização de Funcionamento da Empresa</t>
    </r>
    <r>
      <rPr>
        <sz val="12"/>
        <rFont val="Arial"/>
        <family val="2"/>
      </rPr>
      <t xml:space="preserve"> e do fabricante, Ficha técnica do produto e Notificação no MS/ANVISA, conforme DECRETO Nº 79.094/77 e RDC 184/2001.</t>
    </r>
  </si>
  <si>
    <r>
      <t xml:space="preserve">CLORO, EMBALAGEM C/05 LITROS, (hipoclorito de sódio) de 10% a 12% para limpeza de paredes, pisos, azulejos, equipamentos, lixeiras, banheiros, piscinas e telhados. Galão de 5 litros, acondicionados em caixa de papelão resistente ao empilhamento. </t>
    </r>
    <r>
      <rPr>
        <b/>
        <sz val="12"/>
        <color theme="1"/>
        <rFont val="Calibri"/>
        <family val="2"/>
        <scheme val="minor"/>
      </rPr>
      <t xml:space="preserve">Apresentar: AFE-Autorização de Funcionamento da Empresa </t>
    </r>
    <r>
      <rPr>
        <sz val="12"/>
        <rFont val="Arial"/>
        <family val="2"/>
      </rPr>
      <t>e do fabricante, Registro no MS/ANVISA, conforme DECRETO Nº 79.094/77 e RDC 184/2001. Apresentar Ficha técnica do produto</t>
    </r>
  </si>
  <si>
    <r>
      <t xml:space="preserve">DESINFETANTE LIQUIDO, ACAO GERMICIDA E BACTERICIDA GALAO COM 05 LITROS, aroma preferencialmente talco ou lavanda. Embalagem resistente, acondicionada em caixa de papelão resistente, que suporte empilhamento. Princípio ativo: Cloreto de benzalcônio (tensoativo Catiônico, teor mínimo de 1% a 1,15%). O produto deverá apresentar rótulo com: modo de usar, precauções, composição e validade. Validade mínima de 12 meses a partir da data da entrega. </t>
    </r>
    <r>
      <rPr>
        <b/>
        <sz val="12"/>
        <color theme="1"/>
        <rFont val="Calibri"/>
        <family val="2"/>
        <scheme val="minor"/>
      </rPr>
      <t>Apresentar: AFE-Autorização de Funcionamento</t>
    </r>
    <r>
      <rPr>
        <sz val="12"/>
        <rFont val="Arial"/>
        <family val="2"/>
      </rPr>
      <t xml:space="preserve"> da Empresa e do fabricante e Registro no MS ANVISA, conforme DECRETO Nº 79.094/77 e RDC 184/2001.</t>
    </r>
    <r>
      <rPr>
        <b/>
        <sz val="12"/>
        <color theme="1"/>
        <rFont val="Calibri"/>
        <family val="2"/>
        <scheme val="minor"/>
      </rPr>
      <t xml:space="preserve"> Amostra:</t>
    </r>
    <r>
      <rPr>
        <sz val="12"/>
        <rFont val="Arial"/>
        <family val="2"/>
      </rPr>
      <t xml:space="preserve"> 1 galão de desinfetante 5 litros, onde será verificado no rótulo a porcentagem do princípio ativo.</t>
    </r>
  </si>
  <si>
    <r>
      <t xml:space="preserve">DESINFETANTE LIQUIDO, EMBALAGEM 500 ML, preferencialmente fragrância talco ou lavanda, com ação bactericida. Princípio ativo: Cloreto de benzalcônio (tensoativo Catiônico, teor mínimo de 1% a 1,15%). O produto deverá apresentar rótulo com: modo de usar, precauções, composição e validade. Frasco, com 500ml, de material não reciclado flexível e resistente, acondicionados em caixa de papelão resistente que suporte empilhamento. Data de fabricação e data de validade indicados no produto e na caixa. Validade mínima: 12 meses a contar da entrega de cada pedido. </t>
    </r>
    <r>
      <rPr>
        <b/>
        <sz val="12"/>
        <color theme="1"/>
        <rFont val="Calibri"/>
        <family val="2"/>
        <scheme val="minor"/>
      </rPr>
      <t>Apresentar: AFE-Autorização de Funcionamento da Empresa</t>
    </r>
    <r>
      <rPr>
        <sz val="12"/>
        <rFont val="Arial"/>
        <family val="2"/>
      </rPr>
      <t xml:space="preserve"> e do fabricante e Registro no MS ANVISA, conforme DECRETO Nº 79.094/77 e RDC 184/2001. </t>
    </r>
    <r>
      <rPr>
        <b/>
        <sz val="12"/>
        <color theme="1"/>
        <rFont val="Calibri"/>
        <family val="2"/>
        <scheme val="minor"/>
      </rPr>
      <t>Amostra</t>
    </r>
    <r>
      <rPr>
        <sz val="12"/>
        <rFont val="Arial"/>
        <family val="2"/>
      </rPr>
      <t>: 1 frasco de desinfetante 500ml, onde será verificado no rótulo a porcentagem do princípio ativo.</t>
    </r>
  </si>
  <si>
    <r>
      <t xml:space="preserve">DETERGENTE, LIMPADOR MULTIUSO, EMBALAGEM COM 500 ML., destinado a uso geral, (pisos, louças de banheiros, etc.) em frasco de 500ml, squeeze, em plástico flexível e resistente (que não estoure no empilhamento), de material não reciclado com tampa de bico dosador. Princípio ativo: Ácido Sulfônico.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com 12 ou 24 frascos, em caixa de papelão resistente que suporte empilhamento. Validade mínima: 12 meses a partir da entrega de cada pedido. </t>
    </r>
    <r>
      <rPr>
        <b/>
        <sz val="12"/>
        <color theme="1"/>
        <rFont val="Calibri"/>
        <family val="2"/>
        <scheme val="minor"/>
      </rPr>
      <t>Apresentar: AFE-Autorização de Funcionamento da Empresa</t>
    </r>
    <r>
      <rPr>
        <sz val="12"/>
        <rFont val="Arial"/>
        <family val="2"/>
      </rPr>
      <t xml:space="preserve"> e do fabricante, Notificação no MS/ANVISA, conforme DECRETO Nº 79.094/77 e RDC 184/2001. </t>
    </r>
    <r>
      <rPr>
        <b/>
        <sz val="12"/>
        <color theme="1"/>
        <rFont val="Calibri"/>
        <family val="2"/>
        <scheme val="minor"/>
      </rPr>
      <t xml:space="preserve">Amostra: </t>
    </r>
    <r>
      <rPr>
        <sz val="12"/>
        <rFont val="Arial"/>
        <family val="2"/>
      </rPr>
      <t>1 frasco de desinfetante 500ml, onde será verificado o princípio ativo.</t>
    </r>
  </si>
  <si>
    <r>
      <t xml:space="preserve">DETERGENTE, LIQUIDO NEUTRO EMBALAGEM COM 500ML, de alto rendimento, para lavar louças manualmente, neutro, testado dermatologicamente, biodegradável, com aspecto líquido viscoso e transparente, embalado em frasco de 500ml, em plástico flexível, anatômico, incolor, resistente (que não estoure no empilhamento), de material não reciclado com tampa de bico dosador. Composição: Linear Alquil Benzeno Sulfonato de Sódio, Lauril Éter Sulfatode Sódio, glicerina, Isotiazolinomas, neutralizante, espessante, corante e veículo.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em caixa de papelão resistente que suporte empilhamento. Validade mínima: 12 meses a partir da entrega de cada pedido. </t>
    </r>
    <r>
      <rPr>
        <b/>
        <sz val="12"/>
        <color theme="1"/>
        <rFont val="Calibri"/>
        <family val="2"/>
        <scheme val="minor"/>
      </rPr>
      <t>Apresentar: Laudo de Irritabilidade Dérmica conclusivo</t>
    </r>
    <r>
      <rPr>
        <sz val="12"/>
        <rFont val="Arial"/>
        <family val="2"/>
      </rPr>
      <t xml:space="preserve">, que comprove ser HIPOALERGÊNICO, expedido por laboratório; </t>
    </r>
    <r>
      <rPr>
        <b/>
        <sz val="12"/>
        <color theme="1"/>
        <rFont val="Calibri"/>
        <family val="2"/>
        <scheme val="minor"/>
      </rPr>
      <t>AFE-Autorização de Funcionamento da Empresa</t>
    </r>
    <r>
      <rPr>
        <sz val="12"/>
        <rFont val="Arial"/>
        <family val="2"/>
      </rPr>
      <t xml:space="preserve"> e do fabricante e Notificação no MS/ANVISA, conforme DECRETO Nº 79.094/77 e RDC 184/2001.</t>
    </r>
  </si>
  <si>
    <r>
      <t>LIMPA VIDRO, EM EMBALAGEM DE 500 ml, frasco em plástico transparente e resistente (que não estoure no empilhamento), borrifador com pescante ou pistola spray. Princípio ativo: lauril éter sulfato de sódio. Embalagem contendo: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 em caixa de papelão resistente que suporte empilhamento, com identificação na caixa do nome do fabricante e nome do produto. Data de fabricação e data de validade indicados no produto e na caixa. Validade mínima: 12 meses a partir de cada pedido de entrega.</t>
    </r>
    <r>
      <rPr>
        <b/>
        <sz val="12"/>
        <color theme="1"/>
        <rFont val="Calibri"/>
        <family val="2"/>
        <scheme val="minor"/>
      </rPr>
      <t xml:space="preserve"> Apresentar AFE-Autorização de Funcionamento da Empresa</t>
    </r>
    <r>
      <rPr>
        <sz val="12"/>
        <rFont val="Arial"/>
        <family val="2"/>
      </rPr>
      <t xml:space="preserve"> e do fabricante. Notificação no MS/ANVISA, conforme DECRETO Nº 79.094/77 e RDC 184/2001.</t>
    </r>
  </si>
  <si>
    <r>
      <t xml:space="preserve">LUSTRA MOVEIS, CREMOSO EMBALAGEM DE 200 ML, não engordurante, com aroma preferencialmente floral. Contém em sua composição: cera microcristalina, cera de parafina, silicone, emulsificante, espessante, conservante, solventes alifáticos, perfume e água. Embalado em frasco de material resistente. No rótulo do produto deverá conter: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Acondicionados em caixa de papelão resistente ao empilhamento, com identificação do nome do fabricante e o nome do produto. Data de fabricação e validade indicados no frasco e na caixa. Validade mínima 12 meses a partir da entrega de cada pedido. </t>
    </r>
    <r>
      <rPr>
        <b/>
        <sz val="12"/>
        <color theme="1"/>
        <rFont val="Calibri"/>
        <family val="2"/>
        <scheme val="minor"/>
      </rPr>
      <t xml:space="preserve">Apresentar: AFE-Autorização de Funcionamento da Empresa </t>
    </r>
    <r>
      <rPr>
        <sz val="12"/>
        <rFont val="Arial"/>
        <family val="2"/>
      </rPr>
      <t>e do fabricante, Notificação no MS/ANVISA, conforme DECRETO Nº 79.094/77 e RDC 184/2001.</t>
    </r>
  </si>
  <si>
    <r>
      <t xml:space="preserve">PASTA PARA LIMPEZA, EMBALAGEM COM 500 GRAMAS *, cor branca, não abrasiva, multiuso para limpeza geral e de mesas com riscos de caneta. Validade mínima de 12 meses a contar da data de entrega. </t>
    </r>
    <r>
      <rPr>
        <b/>
        <sz val="12"/>
        <color theme="1"/>
        <rFont val="Calibri"/>
        <family val="2"/>
        <scheme val="minor"/>
      </rPr>
      <t xml:space="preserve">Apresentar: AFE-Autorização de Funcionamento da Empresa </t>
    </r>
    <r>
      <rPr>
        <sz val="12"/>
        <rFont val="Arial"/>
        <family val="2"/>
      </rPr>
      <t>e do fabricante e Notificação no MS/ANVISA, conforme DECRETO Nº 79.094/77 e RDC 184/2001.</t>
    </r>
  </si>
  <si>
    <r>
      <t xml:space="preserve">SABAO EM BARRA, COMUM, COM 200 GRAMAS*, Sabão comum em barra de 200g, glicerinado. Composição: Sebo bovino, óleo de babaçu, hidróxido de sódio, glicerina, carga, conservante, sequestrante, fragrância, corantes e veículo. Entrega em embalagem (pacote) em filme de polietileno, com 5 (cinco) barras (peças) de 200g e acondicionados em caixa de papelão resistente que suporte empilhamento. Embalagem/rótulo contendo: especificações, indicações, precauções e modo de usar, nome, endereço, CNPJ do fabricante, bem como a composição química, nome e registro do técnico ou profissional responsável na entidade profissional competente. Validade mínima de 12 meses a contar da entrega. </t>
    </r>
    <r>
      <rPr>
        <b/>
        <sz val="12"/>
        <color theme="1"/>
        <rFont val="Calibri"/>
        <family val="2"/>
        <scheme val="minor"/>
      </rPr>
      <t>Apresentar AFE-Autorização de Funcionamento da Empresa</t>
    </r>
    <r>
      <rPr>
        <sz val="12"/>
        <rFont val="Arial"/>
        <family val="2"/>
      </rPr>
      <t xml:space="preserve"> e do fabricante; e Notificação no MS/ANVISA, cfe. DECRETO Nº 79.094/77 e RDC 184/2001).</t>
    </r>
  </si>
  <si>
    <r>
      <t xml:space="preserve">SABAO EM PO, embalagem com no mínimo 900g, sem amaciante, atomizado (granulado). Composição: Linear Alquil Benzeno Sulfonato de Sódio. O produto deverá apresentar: rótulo indicando data de validade, dados do fabricante, marca, precauções, principio ativo e composição do produto e peso líquido. O produto deverá ter validade mínima de 12 meses a partir da data do pedido da entrega. Acondionados em caixa de papelão resistente ou saco plástico resistente.  </t>
    </r>
    <r>
      <rPr>
        <b/>
        <sz val="12"/>
        <color theme="1"/>
        <rFont val="Calibri"/>
        <family val="2"/>
        <scheme val="minor"/>
      </rPr>
      <t>Apresentar: AFE-Autorização de Funcionamento da Empresa</t>
    </r>
    <r>
      <rPr>
        <sz val="12"/>
        <rFont val="Arial"/>
        <family val="2"/>
      </rPr>
      <t xml:space="preserve"> e do fabricante; e Notificação no MS/ANVISA, conforme DECRETO Nº 79.094/77 e RDC 184/2001. Validade mínima de 12 meses a partir da data de entrega.</t>
    </r>
  </si>
  <si>
    <r>
      <t xml:space="preserve">SAPONACEO CREMOSO, PARA LIMPEZA PESADA DE SUPERFICIE,C/300 ML, em frasco com aproximadamente 300ml e aroma preferencialmente limão. NOTIFICAÇÃO NA ANVISA. No rótulo do produto deverá conter: composição, prazo de validade, dados do fabricante. Acondicionados em caixa de papelão resistente ao empilhamento. </t>
    </r>
    <r>
      <rPr>
        <b/>
        <sz val="12"/>
        <color theme="1"/>
        <rFont val="Calibri"/>
        <family val="2"/>
        <scheme val="minor"/>
      </rPr>
      <t>Apresentar: AFE-Autorização de Funcionamento da Empresa</t>
    </r>
    <r>
      <rPr>
        <sz val="12"/>
        <rFont val="Arial"/>
        <family val="2"/>
      </rPr>
      <t xml:space="preserve"> e do fabricante; e Notificação no MS/ANVISA, conforme DECRETO Nº 79.094/77 e RDC 184/2001. Validade mínima: 12 meses a partir da entrega de cada pedido.</t>
    </r>
  </si>
  <si>
    <r>
      <t xml:space="preserve">SACO PLASTICO P/LIXO, CAPACIDADE 100 LITROS,EMBALAGEM COM 100 UNIDADES, saco para lixo doméstico, de polietileno, capacidade 100 litros, COR PRETA,  UNIFORME E HOMOGÊNEA, medindo 75 cm x 105 cm, (variação de ± 2cm), com no mínimo 0,07 mm de espessura; embalados em fardo (pacotes) plásticos resistente, com 100 unidades. O material não pode expelir odor desagradável. </t>
    </r>
    <r>
      <rPr>
        <b/>
        <sz val="12"/>
        <color theme="1"/>
        <rFont val="Calibri"/>
        <family val="2"/>
        <scheme val="minor"/>
      </rPr>
      <t>Será analisada amostra pelo responsável técnico</t>
    </r>
    <r>
      <rPr>
        <sz val="12"/>
        <rFont val="Arial"/>
        <family val="2"/>
      </rPr>
      <t>, através da conferência das medidas e espessura (micrômetro).</t>
    </r>
    <r>
      <rPr>
        <b/>
        <sz val="12"/>
        <color theme="1"/>
        <rFont val="Calibri"/>
        <family val="2"/>
        <scheme val="minor"/>
      </rPr>
      <t xml:space="preserve"> </t>
    </r>
    <r>
      <rPr>
        <sz val="12"/>
        <rFont val="Arial"/>
        <family val="2"/>
      </rPr>
      <t>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</si>
  <si>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50 LITROS,EMBALAGEM COM 100 UNIDADES, saco para lixo doméstico, de polietileno, capacidade 50 litros, COR PRETA,  UNIFORME E HOMOGÊNEA, medindo aproximadamente 63 cm x 80 cm (variação de ± 2cm), com no mínimo 0,06 mm de espessura; embalados em fardo (pacotes) plásticos resistente, com 100 unidades. O material não pode expelir odor desagradável. </t>
    </r>
    <r>
      <rPr>
        <b/>
        <sz val="12"/>
        <color theme="1"/>
        <rFont val="Calibri"/>
        <family val="2"/>
        <scheme val="minor"/>
      </rPr>
      <t>Será analisada amostra pelo responsável técnico</t>
    </r>
    <r>
      <rPr>
        <sz val="12"/>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</si>
  <si>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DE 240L, EMBALAGEM COM 100 UNIDADES, saco para lixo doméstico, de polietileno, capacidade 240 litros, COR PRETA,  UNIFORME E HOMOGÊNEA, medindo aproximadamente 115cm X 115cm (variação de ± 5cm) com no mínimo 0,09 mm de espessura, confeccionado com resina termoplástica virgem (alta densidade), atendendo todos os requisitos da NBR 9190/93 e NBR 9191/02 que não contrariadas por esta especificação. Fardo (pacote) plástico com 100 unidades. O material não pode expelir odor desagradável. </t>
    </r>
    <r>
      <rPr>
        <b/>
        <sz val="12"/>
        <color theme="1"/>
        <rFont val="Calibri"/>
        <family val="2"/>
        <scheme val="minor"/>
      </rPr>
      <t>Será analisada amostra pelo responsável técnico</t>
    </r>
    <r>
      <rPr>
        <sz val="12"/>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</si>
  <si>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SACO PLASTICO P/LIXO, CAPACIDADE PARA 15 LITROS,PRETO,EMB. COM 100 UNIDADES, saco para lixo doméstico, de polietileno, capacidade 15 litros, COR PRETA,  UNIFORME E HOMOGÊNEA, medindo 39 cm x 58 cm, (variação de ± 1cm), com no mínimo 0,04 mm de espessura; embalados em fardo (pacotes) plásticos resistente, com 100 unidades. O material não pode expelir odor desagradável.</t>
    </r>
    <r>
      <rPr>
        <b/>
        <sz val="12"/>
        <color theme="1"/>
        <rFont val="Calibri"/>
        <family val="2"/>
        <scheme val="minor"/>
      </rPr>
      <t xml:space="preserve"> Será analisada amostra pelo responsável técnico</t>
    </r>
    <r>
      <rPr>
        <sz val="12"/>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</si>
  <si>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PARA 30 LITROS,PRETO,EMB.COM 100 UNIDADES, saco para lixo doméstico, de polietileno, capacidade 30 litros, COR PRETA,  UNIFORME E HOMOGÊNEA, medindo aproximadamente 59 cm x 62 cm, (variação de ± 1cm) com no mínimo 0,05 mm de espessura; embalados em fardo (pacotes) plásticos resistente, com 100 unidades. O material não pode expelir odor desagradável. </t>
    </r>
    <r>
      <rPr>
        <b/>
        <sz val="12"/>
        <color theme="1"/>
        <rFont val="Calibri"/>
        <family val="2"/>
        <scheme val="minor"/>
      </rPr>
      <t>Será analisada amostra pelo responsável técnico</t>
    </r>
    <r>
      <rPr>
        <sz val="12"/>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</si>
  <si>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ACIDO, ACIDO LIMPA PEDRA, GALAO CONTENDO 5 LITROS, (ácido inibido). Bombona de 5 litros. Validade mínima de 12 meses a partir da data da entrega. Acondionado em caixas de papelão resistente ao empilhamento. </t>
    </r>
    <r>
      <rPr>
        <b/>
        <sz val="12"/>
        <color theme="1"/>
        <rFont val="Calibri"/>
        <family val="2"/>
        <scheme val="minor"/>
      </rPr>
      <t>Apresentar: AFE-Autorização de Funcionamento da Empresa</t>
    </r>
    <r>
      <rPr>
        <sz val="12"/>
        <rFont val="Arial"/>
        <family val="2"/>
      </rPr>
      <t xml:space="preserve"> e do fabricante, Registro no MS/ANVISA, cfe. DECRETO Nº 79.094/77 e RDC 184/2001. </t>
    </r>
  </si>
  <si>
    <r>
      <t xml:space="preserve">ALCOOL PARA USO GERAL, ALCOOL C/70 INPM/LITRO, EMBALAGEM FRASCO 1 LITRO*, álcool etílico hidratado, embalagem plástica de 1 litro para uso geral, com teor alcoólico de 70º INPM, sem perfume. Embalagem contendo: especificações, indicações, precauções e modo de usar, nome, endereço, CNPJ do fabricante, serviço de atendimento ao consumidor, nome e registro do técnico ou profissional responsável na entidade profissional competente. Acondicionado em caixa com 12 litros, confeccionada em papelão resistente que suporte empilhamento; com identificação do nome do produto e do fabricante. A embalagem deverá ostentar a identificação de certidão obtida no âmbito do Sistema Brasileiro de Certificação - SBC, demonstrando conformidade à norma BNR 5991:1997, da Associação Brasileira de Normas Técnicas - ABNT, conforme exigência da Portaria n. 15 do INMETRO, de 29/01/2001. Data de fabricação e data de validade indicados no produto e na caixa. Validade mínima: 24 meses a partir de cada pedido de entrega. </t>
    </r>
    <r>
      <rPr>
        <b/>
        <sz val="12"/>
        <color theme="1"/>
        <rFont val="Calibri"/>
        <family val="2"/>
        <scheme val="minor"/>
      </rPr>
      <t>Apresentar: AFE-Autorização de Funcionamento da Empresa</t>
    </r>
    <r>
      <rPr>
        <sz val="12"/>
        <rFont val="Arial"/>
        <family val="2"/>
      </rPr>
      <t xml:space="preserve"> e do fabricante, e Registro no MS ANVISA, conforme Lei 6360/76, DECRETO Nº 79.094/77, RDC 184/2001.</t>
    </r>
  </si>
  <si>
    <r>
      <t xml:space="preserve">ALCOOL PARA USO GERAL, EM GEL 70% PARA HIGIENIZACAO E ACAO ANTIBACTERIANA, 5 LITROS, antisséptico, para higienização das mãos, com glicerina. Bombona de 5 litros, onde deve constar o número do lote, data da fabricação, prazo de validade e n.º de registro no Ministério da Saúde. Validade mínima de de 12 meses a contar da data da entrega de cada pedido. Entrega em caixas de papelão resistente a empilhamento. </t>
    </r>
    <r>
      <rPr>
        <b/>
        <sz val="12"/>
        <color theme="1"/>
        <rFont val="Calibri"/>
        <family val="2"/>
        <scheme val="minor"/>
      </rPr>
      <t>Apresentar a seguinte documentação: Ficha técnica para comprovar a glicerina.</t>
    </r>
    <r>
      <rPr>
        <sz val="12"/>
        <rFont val="Arial"/>
        <family val="2"/>
      </rPr>
      <t xml:space="preserve"> </t>
    </r>
    <r>
      <rPr>
        <b/>
        <sz val="12"/>
        <color theme="1"/>
        <rFont val="Calibri"/>
        <family val="2"/>
        <scheme val="minor"/>
      </rPr>
      <t>AFE da Empresa e do Fabricante.</t>
    </r>
    <r>
      <rPr>
        <sz val="12"/>
        <rFont val="Arial"/>
        <family val="2"/>
      </rPr>
      <t xml:space="preserve"> Registro na ANVISA </t>
    </r>
    <r>
      <rPr>
        <b/>
        <sz val="12"/>
        <color theme="1"/>
        <rFont val="Calibri"/>
        <family val="2"/>
        <scheme val="minor"/>
      </rPr>
      <t>c</t>
    </r>
    <r>
      <rPr>
        <sz val="12"/>
        <rFont val="Arial"/>
        <family val="2"/>
      </rPr>
      <t>onforme Decreto Nº 79.094/77, RDC 184/2001.</t>
    </r>
  </si>
  <si>
    <r>
      <t xml:space="preserve">ALCOOL PARA USO GERAL, EM GEL, 70, EMBALAGEM COM 500GR, antisséptico, para higienização das mãos, com glicerina. Frasco com 500ml com válvula pump, onde deve constar o número do lote, data da fabricação, prazo de validade e n.º de registro no Ministério da Saúde. Validade mínima de 12 meses a contar da data da entrega de cada pedido. Entrega em caixas de papelão resistente a empilhamento. </t>
    </r>
    <r>
      <rPr>
        <b/>
        <sz val="12"/>
        <color theme="1"/>
        <rFont val="Calibri"/>
        <family val="2"/>
        <scheme val="minor"/>
      </rPr>
      <t>Apresentar a seguinte documentação: Ficha técnica para comprovar a glicerina</t>
    </r>
    <r>
      <rPr>
        <sz val="12"/>
        <rFont val="Arial"/>
        <family val="2"/>
      </rPr>
      <t xml:space="preserve">. </t>
    </r>
    <r>
      <rPr>
        <b/>
        <sz val="12"/>
        <color theme="1"/>
        <rFont val="Calibri"/>
        <family val="2"/>
        <scheme val="minor"/>
      </rPr>
      <t>AFE da Empresa e do Fabricante</t>
    </r>
    <r>
      <rPr>
        <sz val="12"/>
        <rFont val="Arial"/>
        <family val="2"/>
      </rPr>
      <t>. Registro na ANVISA conforme Decreto Nº 79.094/77, RDC 184/2001.</t>
    </r>
  </si>
  <si>
    <r>
      <rPr>
        <b/>
        <sz val="12"/>
        <color theme="1"/>
        <rFont val="Calibri"/>
        <family val="2"/>
        <scheme val="minor"/>
      </rPr>
      <t>COPO PLASTICO DESCARTAVEL, OXIBIODEGRADAVEL, CAPACIDADE 180ML.</t>
    </r>
    <r>
      <rPr>
        <sz val="12"/>
        <rFont val="Arial"/>
        <family val="2"/>
      </rPr>
      <t xml:space="preserve"> Copo BIODEGRADÁVEL ou OXIBIODEGRADÁVEL, atóxico em PP (polipropileno), com capacidade de 180ml, de acordo com a Norma ABNT NBR 14.865, versão corrigida de abril de 2021 e certificado pelo INMETRO. Os copos devem ser homogêneos, isentos de materiais estranhos, bolhas, rachaduras, furos, deformações, bordas afiadas ou rebarbas; não devem apresentar sujidade interna ou externamente. Durante a utilização, os copos devem suportar as condições de uso a que se destinam, como temperatura e umidade, sem apresentar vazamentos, desintegração ou deformidades que comprometam o correto e seguro uso, bem como estar em conformidade com as normas vigentes sobre o produto. O acondicionamento deve garantir a higiene e integridade do produto até seu uso. Validade mínima de 9 meses a contar do recebimento definitivo do produto. Os copos devem ter embalagem em mangas com 100 unidades, pesando no mínimo 162g, com, no máximo, 02 amostras (unidades) por manga com massa abaixo do mínimo exigido), acondicionados em caixa de papelão resistente que suporte empilhamento. (</t>
    </r>
    <r>
      <rPr>
        <b/>
        <sz val="12"/>
        <color theme="1"/>
        <rFont val="Calibri"/>
        <family val="2"/>
        <scheme val="minor"/>
      </rPr>
      <t>Será analisada a amostra pelo responsável técnico</t>
    </r>
    <r>
      <rPr>
        <sz val="12"/>
        <rFont val="Arial"/>
        <family val="2"/>
      </rPr>
      <t>, de uma caixa lacrada de fábrica com 25 centos, através da pesagem aleatória dos pacotes).</t>
    </r>
  </si>
  <si>
    <r>
      <t>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t>
    </r>
    <r>
      <rPr>
        <b/>
        <sz val="12"/>
        <color theme="1"/>
        <rFont val="Calibri"/>
        <family val="2"/>
        <scheme val="minor"/>
      </rPr>
      <t xml:space="preserve"> Medidas 0,90 X 0,60m</t>
    </r>
    <r>
      <rPr>
        <sz val="12"/>
        <rFont val="Arial"/>
        <family val="2"/>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</si>
  <si>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2"/>
        <color theme="1"/>
        <rFont val="Calibri"/>
        <family val="2"/>
        <scheme val="minor"/>
      </rPr>
      <t>Medidas 0,70 X 1,40m</t>
    </r>
    <r>
      <rPr>
        <sz val="12"/>
        <rFont val="Arial"/>
        <family val="2"/>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</si>
  <si>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2"/>
        <color theme="1"/>
        <rFont val="Calibri"/>
        <family val="2"/>
        <scheme val="minor"/>
      </rPr>
      <t>Medidas 2,30 X 1,20m</t>
    </r>
    <r>
      <rPr>
        <sz val="12"/>
        <rFont val="Arial"/>
        <family val="2"/>
      </rPr>
      <t>. Cor preferencialmente Grafite. Modelo de referência tapete DUO marcas Rodapex ou Kapazi. Permitida variação de até 1% considerando o metro quadrado.</t>
    </r>
  </si>
  <si>
    <t>CENTRO PARTICIPANTE: ESAG</t>
  </si>
  <si>
    <t>CENTRO PARTICIPANTE: CEART</t>
  </si>
  <si>
    <t>CENTRO PARTICIPANTE: FAED</t>
  </si>
  <si>
    <t>CENTRO PARTICIPANTE: CEAD</t>
  </si>
  <si>
    <t>CENTRO PARTICIPANTE: CEFID</t>
  </si>
  <si>
    <t>CENTRO PARTICIPANTE: CERES</t>
  </si>
  <si>
    <t>CENTRO PARTICIPANTE: CESFI</t>
  </si>
  <si>
    <t>CENTRO PARTICIPANTE: CCT</t>
  </si>
  <si>
    <t>CENTRO PARTICIPANTE: CEPLAN</t>
  </si>
  <si>
    <t>CENTRO PARTICIPANTE: CEAVI</t>
  </si>
  <si>
    <t>CENTRO PARTICIPANTE: CAV</t>
  </si>
  <si>
    <r>
      <t xml:space="preserve">PAPEL HIGIENICO, BRANCO, ROLOS DE 500M, folha simples, na cor branca, 100% celulose virgem, fibras naturais, sem pigmentação aparente, gramatura mínima de 16g/m2, neutro, macio, com alto poder de absorção, com distribuição homogênea das fibras ao longo do papel, sem rebarbas no corte lateral; rolo com 500 metros X 10cm de largura. Embalagem: em fardo plástico resistente ou caixa de papelão resistente, com 08 rolos. Tubete com no máximo 6,5cm de diâmetro e 1,5mm de espessura (para que o rolo não amasse ou dobre dentro do suporte). </t>
    </r>
    <r>
      <rPr>
        <b/>
        <sz val="11"/>
        <color theme="1"/>
        <rFont val="Calibri"/>
        <family val="2"/>
        <scheme val="minor"/>
      </rPr>
      <t>Apresentar: Laudo Microbiológico,</t>
    </r>
    <r>
      <rPr>
        <sz val="11"/>
        <rFont val="Arial"/>
        <family val="2"/>
      </rPr>
      <t xml:space="preserve"> conforme Resolução da Diretoria Colegiada da ANVISA nº 640 de 24/03/2022 (deve constar no laudo a marca cotada). </t>
    </r>
    <r>
      <rPr>
        <b/>
        <sz val="11"/>
        <color theme="1"/>
        <rFont val="Calibri"/>
        <family val="2"/>
        <scheme val="minor"/>
      </rPr>
      <t>Apresentar laudo ABNT NBR 15464-9:2010</t>
    </r>
    <r>
      <rPr>
        <sz val="11"/>
        <rFont val="Arial"/>
        <family val="2"/>
      </rPr>
      <t xml:space="preserve"> (deve constar no laudo a marca cotada e a classificação do papel deve ser classe 1).Será analisada a amostra pelo responsável técnico, através da aplicação da fórmula - peso mínimo: 500X0,10X16=800 gramas.</t>
    </r>
    <r>
      <rPr>
        <b/>
        <sz val="11"/>
        <color theme="1"/>
        <rFont val="Calibri"/>
        <family val="2"/>
        <scheme val="minor"/>
      </rPr>
      <t xml:space="preserve"> Amostra:</t>
    </r>
    <r>
      <rPr>
        <sz val="11"/>
        <rFont val="Arial"/>
        <family val="2"/>
      </rPr>
      <t xml:space="preserve"> 1 fardo lacrado de fábrica onde se possa constatar a marca cotada na embalagem.</t>
    </r>
  </si>
  <si>
    <r>
      <t xml:space="preserve">PAPEL TOALHA, INTERCALADO, PACOTE COM 1250 FOLHAS, gramatura mínima 24g/m2, cor branca, alta alvura, 100% celulose virgem; sem pigmentação oriunda da utilização de aparas de material impresso, com alto poder de absorção, com distribuição homogênea das fibras ao longo do papel, macio, sem rebarbas nos cortes das 4 laterais; medindo: 23 cm de largura X 20 cm de comprimento (0,5cm de tolerância). Unidade: Pacote com 1.250 folhas. Observação das embalagens: Embalagem primária: plástica, acondicionado em 5 maço de 250 folhas; ou 4 maços de 313 folhas; ou 3 maços com 417 folhas. Embalagem secundária: de papel ou plástico, contendo a marca, o tamanho e gramatura, totalizando 1.250 folhas. Embalagem terciária: fardo com 5 pacotes de 1.250 folhas, embalados em plástico resistente. </t>
    </r>
    <r>
      <rPr>
        <b/>
        <sz val="11"/>
        <color theme="1"/>
        <rFont val="Calibri"/>
        <family val="2"/>
        <scheme val="minor"/>
      </rPr>
      <t>Apresentar:</t>
    </r>
    <r>
      <rPr>
        <sz val="11"/>
        <rFont val="Arial"/>
        <family val="2"/>
      </rPr>
      <t xml:space="preserve"> </t>
    </r>
    <r>
      <rPr>
        <b/>
        <sz val="11"/>
        <color theme="1"/>
        <rFont val="Calibri"/>
        <family val="2"/>
        <scheme val="minor"/>
      </rPr>
      <t>Laudo Microbiológico</t>
    </r>
    <r>
      <rPr>
        <sz val="11"/>
        <rFont val="Arial"/>
        <family val="2"/>
      </rPr>
      <t>, conforme RDC nº 640 de 24/03/2022 (deve constar no laudo a marca cotada). Apresentar</t>
    </r>
    <r>
      <rPr>
        <b/>
        <sz val="11"/>
        <color theme="1"/>
        <rFont val="Calibri"/>
        <family val="2"/>
        <scheme val="minor"/>
      </rPr>
      <t xml:space="preserve"> laudo Norma ABNT - NBR 15464-7:2007 </t>
    </r>
    <r>
      <rPr>
        <sz val="11"/>
        <rFont val="Arial"/>
        <family val="2"/>
      </rPr>
      <t>(deve constar no laudo a marca cotada e a classificação do papel deve ser classe 1). Será analisada a amostra pelo responsável técnico, verificando as medidas e aplicando a seguinte fórmula: 0,23X0,20X24X1250=1.380 gramas. Caso o papel varie de tamanho (0,5cm de tolerância), a fórmula é ajustada para o tamanho apresentado.</t>
    </r>
    <r>
      <rPr>
        <b/>
        <sz val="11"/>
        <color theme="1"/>
        <rFont val="Calibri"/>
        <family val="2"/>
        <scheme val="minor"/>
      </rPr>
      <t xml:space="preserve"> Amostra: </t>
    </r>
    <r>
      <rPr>
        <sz val="11"/>
        <rFont val="Arial"/>
        <family val="2"/>
      </rPr>
      <t>1 fardo com 1250 folhas, lacrado de fábrica, onde se possa constatar a marca cotada a embalagem.</t>
    </r>
  </si>
  <si>
    <r>
      <t>PAPEL TOALHA, TIPO ROLAO DE 0,20 X 100 MT. Papel toalha rolão medindo 0,20 x 100 metros, gramatura mínima 24g/m², cor branca, 100% celulose virgem, sem pigmentação aparente oriunda da utilização de aparas de material impresso, gofrado, macio, com alto poder de absorção, distribuição homogênea das fibras ao longo do papel, sem rebarbas no corte lateral; rolo com 0,20x100 metros. Embalagem: em fardo plástico resistente ou caixa de papelão resistente, com 8 rolos.</t>
    </r>
    <r>
      <rPr>
        <b/>
        <sz val="11"/>
        <color theme="1"/>
        <rFont val="Calibri"/>
        <family val="2"/>
        <scheme val="minor"/>
      </rPr>
      <t xml:space="preserve"> Apresentar:</t>
    </r>
    <r>
      <rPr>
        <sz val="11"/>
        <rFont val="Arial"/>
        <family val="2"/>
      </rPr>
      <t xml:space="preserve"> </t>
    </r>
    <r>
      <rPr>
        <b/>
        <sz val="11"/>
        <color theme="1"/>
        <rFont val="Calibri"/>
        <family val="2"/>
        <scheme val="minor"/>
      </rPr>
      <t>laudo microbiológico,</t>
    </r>
    <r>
      <rPr>
        <sz val="11"/>
        <rFont val="Arial"/>
        <family val="2"/>
      </rPr>
      <t xml:space="preserve"> conforme Resolução da Diretoria Colegiada da ANVISA nº 640 de 24/03/2022 (deve constar no laudo a marca cotada). </t>
    </r>
    <r>
      <rPr>
        <b/>
        <sz val="11"/>
        <color theme="1"/>
        <rFont val="Calibri"/>
        <family val="2"/>
        <scheme val="minor"/>
      </rPr>
      <t>Apresentar laudo Norma ABNT - NBR 15464-11:2010</t>
    </r>
    <r>
      <rPr>
        <sz val="11"/>
        <rFont val="Arial"/>
        <family val="2"/>
      </rPr>
      <t xml:space="preserve"> (deve constar no laudo a marca cotada e a classificação do papel deve ser classe 1). Será analisada a amostra pelo responsável técnico, através da aplicação da fórmula - peso mínimo: 0,20X100X24=480 gramas. </t>
    </r>
    <r>
      <rPr>
        <b/>
        <sz val="11"/>
        <color theme="1"/>
        <rFont val="Calibri"/>
        <family val="2"/>
        <scheme val="minor"/>
      </rPr>
      <t>Amostra:</t>
    </r>
    <r>
      <rPr>
        <sz val="11"/>
        <rFont val="Arial"/>
        <family val="2"/>
      </rPr>
      <t xml:space="preserve"> 1 fardo lacrado de fábrica, onde se possa constatar a marca cotada na embalagem.</t>
    </r>
  </si>
  <si>
    <r>
      <t xml:space="preserve">SABONETE, LIQUIDO (REFIL) C/800 ML, para uso em saboneteira ESPUMANTE, sem válvula, refil com 800ml, fragrância preferencialmente erva doce. Entrega em caixas de papelão resistente a empilhamento. Apresentar: Laudo de Irritabilidade Dérmica, conclusivo, que comprove ser HIPOALERGÊNICO, expedido por laboratório. </t>
    </r>
    <r>
      <rPr>
        <b/>
        <sz val="11"/>
        <color theme="1"/>
        <rFont val="Calibri"/>
        <family val="2"/>
        <scheme val="minor"/>
      </rPr>
      <t xml:space="preserve">Apresentar: AFE-Autorização de Funcionamento da Empresa </t>
    </r>
    <r>
      <rPr>
        <sz val="11"/>
        <rFont val="Arial"/>
        <family val="2"/>
      </rPr>
      <t xml:space="preserve">e do fabricante; Notificação no MS ANVISA, conforme DECRETO Nº 79.094/77, RDC 343/2005.OBS. Deve ser compatível para uso em saboneteira modelo Nobre City 33.652.  </t>
    </r>
  </si>
  <si>
    <r>
      <t>SABONETE, LIQUIDO,EMBALAGEM COM 5 LITROS*, aromatizado, fragrância suave, preferencialmente erva doce, alta viscosidade, hipoalergênico. Galão com 5 litros, acondicionados em caixa de papelão resistente que suporte empilhamento. Apresentar:</t>
    </r>
    <r>
      <rPr>
        <b/>
        <sz val="11"/>
        <color theme="1"/>
        <rFont val="Calibri"/>
        <family val="2"/>
        <scheme val="minor"/>
      </rPr>
      <t xml:space="preserve"> Laudo de Irritabilidade Dérmica</t>
    </r>
    <r>
      <rPr>
        <sz val="11"/>
        <rFont val="Arial"/>
        <family val="2"/>
      </rPr>
      <t xml:space="preserve">, conclusivo, que comprove ser HIPOALERGÊNICO, expedido por laboratório. </t>
    </r>
    <r>
      <rPr>
        <b/>
        <sz val="11"/>
        <color theme="1"/>
        <rFont val="Calibri"/>
        <family val="2"/>
        <scheme val="minor"/>
      </rPr>
      <t>Apresentar: AFE-Autorização de Funcionamento da Empresa</t>
    </r>
    <r>
      <rPr>
        <sz val="11"/>
        <rFont val="Arial"/>
        <family val="2"/>
      </rPr>
      <t xml:space="preserve"> e do fabricante; e</t>
    </r>
    <r>
      <rPr>
        <b/>
        <sz val="11"/>
        <color theme="1"/>
        <rFont val="Calibri"/>
        <family val="2"/>
        <scheme val="minor"/>
      </rPr>
      <t xml:space="preserve"> Notificação no MS ANVISA</t>
    </r>
    <r>
      <rPr>
        <sz val="11"/>
        <rFont val="Arial"/>
        <family val="2"/>
      </rPr>
      <t>, conforme DECRETO Nº 79.094/77, RDC 343/2005.</t>
    </r>
  </si>
  <si>
    <r>
      <t xml:space="preserve">SABONETE, LIQUIDO/CREMOSO, REFIL COM 800 ML, tipo gel com PH neutro, hidratante, hipoalergênico, perolizado, aroma preferencialmente erva doce, refil de 800ml ,com válvula. O produto não poderá sofrer separação (decantar) dentro do prazo de validade. Acondicionados em caixa de papelão resistente que suporte empilhamento. </t>
    </r>
    <r>
      <rPr>
        <b/>
        <sz val="11"/>
        <color theme="1"/>
        <rFont val="Calibri"/>
        <family val="2"/>
        <scheme val="minor"/>
      </rPr>
      <t>Apresentar: Laudo de Irritabilidade Dérmica</t>
    </r>
    <r>
      <rPr>
        <sz val="11"/>
        <rFont val="Arial"/>
        <family val="2"/>
      </rPr>
      <t>, conclusivo, que comprove ser HIPOALERGÊNICO, expedido por laboratório.</t>
    </r>
    <r>
      <rPr>
        <b/>
        <sz val="11"/>
        <color theme="1"/>
        <rFont val="Calibri"/>
        <family val="2"/>
        <scheme val="minor"/>
      </rPr>
      <t xml:space="preserve"> Apresentar: AFE-Autorização de Funcionamento da Empresa</t>
    </r>
    <r>
      <rPr>
        <sz val="11"/>
        <rFont val="Arial"/>
        <family val="2"/>
      </rPr>
      <t xml:space="preserve"> e do fabricante; e Notificação no MS ANVISA, conforme DECRETO Nº 79.094/77, RDC 343/2005.</t>
    </r>
  </si>
  <si>
    <r>
      <t xml:space="preserve">AGUA SANITARIA, COM NO MINIMO 2GR% IONS CLORO ATIVO EMBALAGEM DE 1 LITRO *, Água sanitária para limpeza à base de hipoclorito de sódio, hidróxido de sódio e água, teor e cloro ativo entre 2,0 e 2,5%. Produto biodegradável, bactericida e germicida, deverá apresentar: rótulo indicando data de validade, dados do fabricante, marca, precauções, princípio ativo e composição do produto e conteúdo líquido. Embalagem individual, em plástico resistente (que não estoure no empilhamento e de acordo com ABNT/NBR 13390: 05/1995), de material flexível e resistente, com 01 litro, e acondicionado em caixa de papelão resistente que suporte empilhamento. </t>
    </r>
    <r>
      <rPr>
        <b/>
        <sz val="11"/>
        <color theme="1"/>
        <rFont val="Calibri"/>
        <family val="2"/>
        <scheme val="minor"/>
      </rPr>
      <t>Validade de 12 meses</t>
    </r>
    <r>
      <rPr>
        <sz val="11"/>
        <rFont val="Arial"/>
        <family val="2"/>
      </rPr>
      <t xml:space="preserve">. Na data da entrega, validade mínima de 8 meses, a contar da data do pedido. Apresentar </t>
    </r>
    <r>
      <rPr>
        <b/>
        <sz val="11"/>
        <color theme="1"/>
        <rFont val="Calibri"/>
        <family val="2"/>
        <scheme val="minor"/>
      </rPr>
      <t>laudo microbiológico</t>
    </r>
    <r>
      <rPr>
        <sz val="11"/>
        <rFont val="Arial"/>
        <family val="2"/>
      </rPr>
      <t xml:space="preserve"> que comprove sua eficácia.</t>
    </r>
    <r>
      <rPr>
        <b/>
        <sz val="11"/>
        <color theme="1"/>
        <rFont val="Calibri"/>
        <family val="2"/>
        <scheme val="minor"/>
      </rPr>
      <t xml:space="preserve"> Apresentar AFE-Autorização de Funcionamento da Empresa e do Fabricante</t>
    </r>
    <r>
      <rPr>
        <sz val="11"/>
        <rFont val="Arial"/>
        <family val="2"/>
      </rPr>
      <t xml:space="preserve">; </t>
    </r>
    <r>
      <rPr>
        <b/>
        <sz val="11"/>
        <color theme="1"/>
        <rFont val="Calibri"/>
        <family val="2"/>
        <scheme val="minor"/>
      </rPr>
      <t>Registro no MS ANVISA</t>
    </r>
    <r>
      <rPr>
        <sz val="11"/>
        <rFont val="Arial"/>
        <family val="2"/>
      </rPr>
      <t>, cfe DECRETO Nº 79.094/77 e RDC 184/2001.</t>
    </r>
  </si>
  <si>
    <r>
      <t xml:space="preserve">CERA LIQUIDA, INCOLOR,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t>
    </r>
    <r>
      <rPr>
        <b/>
        <sz val="11"/>
        <color theme="1"/>
        <rFont val="Calibri"/>
        <family val="2"/>
        <scheme val="minor"/>
      </rPr>
      <t>Apresentar notificação na ANVISA</t>
    </r>
    <r>
      <rPr>
        <sz val="11"/>
        <rFont val="Arial"/>
        <family val="2"/>
      </rPr>
      <t xml:space="preserve">. Validade mínima de 18 meses a partir da data de entrega. </t>
    </r>
    <r>
      <rPr>
        <b/>
        <sz val="11"/>
        <color theme="1"/>
        <rFont val="Calibri"/>
        <family val="2"/>
        <scheme val="minor"/>
      </rPr>
      <t xml:space="preserve">Apresentar: AFE-Autorização de Funcionamento da Empresa </t>
    </r>
    <r>
      <rPr>
        <sz val="11"/>
        <rFont val="Arial"/>
        <family val="2"/>
      </rPr>
      <t>e do fabricante, Ficha técnica do produto e Notificação no MS/ANVISA, conforme DECRETO Nº 79.094/77 e RDC 184/2001.</t>
    </r>
  </si>
  <si>
    <r>
      <t xml:space="preserve">CERA LIQUIDA, PRETA,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Apresentar notificação na ANVISA. Validade mínima de 18 meses a partir da data de entrega. </t>
    </r>
    <r>
      <rPr>
        <b/>
        <sz val="11"/>
        <color theme="1"/>
        <rFont val="Calibri"/>
        <family val="2"/>
        <scheme val="minor"/>
      </rPr>
      <t>Apresentar: AFE-Autorização de Funcionamento da Empresa</t>
    </r>
    <r>
      <rPr>
        <sz val="11"/>
        <rFont val="Arial"/>
        <family val="2"/>
      </rPr>
      <t xml:space="preserve"> e do fabricante, Ficha técnica do produto e Notificação no MS/ANVISA, conforme DECRETO Nº 79.094/77 e RDC 184/2001.</t>
    </r>
  </si>
  <si>
    <r>
      <t xml:space="preserve">CLORO, EMBALAGEM C/05 LITROS, (hipoclorito de sódio) de 10% a 12% para limpeza de paredes, pisos, azulejos, equipamentos, lixeiras, banheiros, piscinas e telhados. Galão de 5 litros, acondicionados em caixa de papelão resistente ao empilhamento. </t>
    </r>
    <r>
      <rPr>
        <b/>
        <sz val="11"/>
        <color theme="1"/>
        <rFont val="Calibri"/>
        <family val="2"/>
        <scheme val="minor"/>
      </rPr>
      <t xml:space="preserve">Apresentar: AFE-Autorização de Funcionamento da Empresa </t>
    </r>
    <r>
      <rPr>
        <sz val="11"/>
        <rFont val="Arial"/>
        <family val="2"/>
      </rPr>
      <t>e do fabricante, Registro no MS/ANVISA, conforme DECRETO Nº 79.094/77 e RDC 184/2001. Apresentar Ficha técnica do produto</t>
    </r>
  </si>
  <si>
    <r>
      <t xml:space="preserve">DESINFETANTE LIQUIDO, ACAO GERMICIDA E BACTERICIDA GALAO COM 05 LITROS, aroma preferencialmente talco ou lavanda. Embalagem resistente, acondicionada em caixa de papelão resistente, que suporte empilhamento. Princípio ativo: Cloreto de benzalcônio (tensoativo Catiônico, teor mínimo de 1% a 1,15%). O produto deverá apresentar rótulo com: modo de usar, precauções, composição e validade. Validade mínima de 12 meses a partir da data da entrega. </t>
    </r>
    <r>
      <rPr>
        <b/>
        <sz val="11"/>
        <color theme="1"/>
        <rFont val="Calibri"/>
        <family val="2"/>
        <scheme val="minor"/>
      </rPr>
      <t>Apresentar: AFE-Autorização de Funcionamento</t>
    </r>
    <r>
      <rPr>
        <sz val="11"/>
        <rFont val="Arial"/>
        <family val="2"/>
      </rPr>
      <t xml:space="preserve"> da Empresa e do fabricante e Registro no MS ANVISA, conforme DECRETO Nº 79.094/77 e RDC 184/2001.</t>
    </r>
    <r>
      <rPr>
        <b/>
        <sz val="11"/>
        <color theme="1"/>
        <rFont val="Calibri"/>
        <family val="2"/>
        <scheme val="minor"/>
      </rPr>
      <t xml:space="preserve"> Amostra:</t>
    </r>
    <r>
      <rPr>
        <sz val="11"/>
        <rFont val="Arial"/>
        <family val="2"/>
      </rPr>
      <t xml:space="preserve"> 1 galão de desinfetante 5 litros, onde será verificado no rótulo a porcentagem do princípio ativo.</t>
    </r>
  </si>
  <si>
    <r>
      <t xml:space="preserve">DESINFETANTE LIQUIDO, EMBALAGEM 500 ML, preferencialmente fragrância talco ou lavanda, com ação bactericida. Princípio ativo: Cloreto de benzalcônio (tensoativo Catiônico, teor mínimo de 1% a 1,15%). O produto deverá apresentar rótulo com: modo de usar, precauções, composição e validade. Frasco, com 500ml, de material não reciclado flexível e resistente, acondicionados em caixa de papelão resistente que suporte empilhamento. Data de fabricação e data de validade indicados no produto e na caixa. Validade mínima: 12 meses a contar da entrega de cada pedido. </t>
    </r>
    <r>
      <rPr>
        <b/>
        <sz val="11"/>
        <color theme="1"/>
        <rFont val="Calibri"/>
        <family val="2"/>
        <scheme val="minor"/>
      </rPr>
      <t>Apresentar: AFE-Autorização de Funcionamento da Empresa</t>
    </r>
    <r>
      <rPr>
        <sz val="11"/>
        <rFont val="Arial"/>
        <family val="2"/>
      </rPr>
      <t xml:space="preserve"> e do fabricante e Registro no MS ANVISA, conforme DECRETO Nº 79.094/77 e RDC 184/2001. </t>
    </r>
    <r>
      <rPr>
        <b/>
        <sz val="11"/>
        <color theme="1"/>
        <rFont val="Calibri"/>
        <family val="2"/>
        <scheme val="minor"/>
      </rPr>
      <t>Amostra</t>
    </r>
    <r>
      <rPr>
        <sz val="11"/>
        <rFont val="Arial"/>
        <family val="2"/>
      </rPr>
      <t>: 1 frasco de desinfetante 500ml, onde será verificado no rótulo a porcentagem do princípio ativo.</t>
    </r>
  </si>
  <si>
    <r>
      <t xml:space="preserve">DETERGENTE, LIMPADOR MULTIUSO, EMBALAGEM COM 500 ML., destinado a uso geral, (pisos, louças de banheiros, etc.) em frasco de 500ml, squeeze, em plástico flexível e resistente (que não estoure no empilhamento), de material não reciclado com tampa de bico dosador. Princípio ativo: Ácido Sulfônico.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com 12 ou 24 frascos, em caixa de papelão resistente que suporte empilhamento. Validade mínima: 12 meses a partir da entrega de cada pedido. </t>
    </r>
    <r>
      <rPr>
        <b/>
        <sz val="11"/>
        <color theme="1"/>
        <rFont val="Calibri"/>
        <family val="2"/>
        <scheme val="minor"/>
      </rPr>
      <t>Apresentar: AFE-Autorização de Funcionamento da Empresa</t>
    </r>
    <r>
      <rPr>
        <sz val="11"/>
        <rFont val="Arial"/>
        <family val="2"/>
      </rPr>
      <t xml:space="preserve"> e do fabricante, Notificação no MS/ANVISA, conforme DECRETO Nº 79.094/77 e RDC 184/2001. </t>
    </r>
    <r>
      <rPr>
        <b/>
        <sz val="11"/>
        <color theme="1"/>
        <rFont val="Calibri"/>
        <family val="2"/>
        <scheme val="minor"/>
      </rPr>
      <t xml:space="preserve">Amostra: </t>
    </r>
    <r>
      <rPr>
        <sz val="11"/>
        <rFont val="Arial"/>
        <family val="2"/>
      </rPr>
      <t>1 frasco de desinfetante 500ml, onde será verificado o princípio ativo.</t>
    </r>
  </si>
  <si>
    <r>
      <t xml:space="preserve">DETERGENTE, LIQUIDO NEUTRO EMBALAGEM COM 500ML, de alto rendimento, para lavar louças manualmente, neutro, testado dermatologicamente, biodegradável, com aspecto líquido viscoso e transparente, embalado em frasco de 500ml, em plástico flexível, anatômico, incolor, resistente (que não estoure no empilhamento), de material não reciclado com tampa de bico dosador. Composição: Linear Alquil Benzeno Sulfonato de Sódio, Lauril Éter Sulfatode Sódio, glicerina, Isotiazolinomas, neutralizante, espessante, corante e veículo.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em caixa de papelão resistente que suporte empilhamento. Validade mínima: 12 meses a partir da entrega de cada pedido. </t>
    </r>
    <r>
      <rPr>
        <b/>
        <sz val="11"/>
        <color theme="1"/>
        <rFont val="Calibri"/>
        <family val="2"/>
        <scheme val="minor"/>
      </rPr>
      <t>Apresentar: Laudo de Irritabilidade Dérmica conclusivo</t>
    </r>
    <r>
      <rPr>
        <sz val="11"/>
        <rFont val="Arial"/>
        <family val="2"/>
      </rPr>
      <t xml:space="preserve">, que comprove ser HIPOALERGÊNICO, expedido por laboratório; </t>
    </r>
    <r>
      <rPr>
        <b/>
        <sz val="11"/>
        <color theme="1"/>
        <rFont val="Calibri"/>
        <family val="2"/>
        <scheme val="minor"/>
      </rPr>
      <t>AFE-Autorização de Funcionamento da Empresa</t>
    </r>
    <r>
      <rPr>
        <sz val="11"/>
        <rFont val="Arial"/>
        <family val="2"/>
      </rPr>
      <t xml:space="preserve"> e do fabricante e Notificação no MS/ANVISA, conforme DECRETO Nº 79.094/77 e RDC 184/2001.</t>
    </r>
  </si>
  <si>
    <r>
      <t>LIMPA VIDRO, EM EMBALAGEM DE 500 ml, frasco em plástico transparente e resistente (que não estoure no empilhamento), borrifador com pescante ou pistola spray. Princípio ativo: lauril éter sulfato de sódio. Embalagem contendo: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 em caixa de papelão resistente que suporte empilhamento, com identificação na caixa do nome do fabricante e nome do produto. Data de fabricação e data de validade indicados no produto e na caixa. Validade mínima: 12 meses a partir de cada pedido de entrega.</t>
    </r>
    <r>
      <rPr>
        <b/>
        <sz val="11"/>
        <color theme="1"/>
        <rFont val="Calibri"/>
        <family val="2"/>
        <scheme val="minor"/>
      </rPr>
      <t xml:space="preserve"> Apresentar AFE-Autorização de Funcionamento da Empresa</t>
    </r>
    <r>
      <rPr>
        <sz val="11"/>
        <rFont val="Arial"/>
        <family val="2"/>
      </rPr>
      <t xml:space="preserve"> e do fabricante. Notificação no MS/ANVISA, conforme DECRETO Nº 79.094/77 e RDC 184/2001.</t>
    </r>
  </si>
  <si>
    <r>
      <t xml:space="preserve">LUSTRA MOVEIS, CREMOSO EMBALAGEM DE 200 ML, não engordurante, com aroma preferencialmente floral. Contém em sua composição: cera microcristalina, cera de parafina, silicone, emulsificante, espessante, conservante, solventes alifáticos, perfume e água. Embalado em frasco de material resistente. No rótulo do produto deverá conter: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Acondicionados em caixa de papelão resistente ao empilhamento, com identificação do nome do fabricante e o nome do produto. Data de fabricação e validade indicados no frasco e na caixa. Validade mínima 12 meses a partir da entrega de cada pedido. </t>
    </r>
    <r>
      <rPr>
        <b/>
        <sz val="11"/>
        <color theme="1"/>
        <rFont val="Calibri"/>
        <family val="2"/>
        <scheme val="minor"/>
      </rPr>
      <t xml:space="preserve">Apresentar: AFE-Autorização de Funcionamento da Empresa </t>
    </r>
    <r>
      <rPr>
        <sz val="11"/>
        <rFont val="Arial"/>
        <family val="2"/>
      </rPr>
      <t>e do fabricante, Notificação no MS/ANVISA, conforme DECRETO Nº 79.094/77 e RDC 184/2001.</t>
    </r>
  </si>
  <si>
    <r>
      <t xml:space="preserve">PASTA PARA LIMPEZA, EMBALAGEM COM 500 GRAMAS *, cor branca, não abrasiva, multiuso para limpeza geral e de mesas com riscos de caneta. Validade mínima de 12 meses a contar da data de entrega. </t>
    </r>
    <r>
      <rPr>
        <b/>
        <sz val="11"/>
        <color theme="1"/>
        <rFont val="Calibri"/>
        <family val="2"/>
        <scheme val="minor"/>
      </rPr>
      <t xml:space="preserve">Apresentar: AFE-Autorização de Funcionamento da Empresa </t>
    </r>
    <r>
      <rPr>
        <sz val="11"/>
        <rFont val="Arial"/>
        <family val="2"/>
      </rPr>
      <t>e do fabricante e Notificação no MS/ANVISA, conforme DECRETO Nº 79.094/77 e RDC 184/2001.</t>
    </r>
  </si>
  <si>
    <r>
      <t xml:space="preserve">SABAO EM BARRA, COMUM, COM 200 GRAMAS*, Sabão comum em barra de 200g, glicerinado. Composição: Sebo bovino, óleo de babaçu, hidróxido de sódio, glicerina, carga, conservante, sequestrante, fragrância, corantes e veículo. Entrega em embalagem (pacote) em filme de polietileno, com 5 (cinco) barras (peças) de 200g e acondicionados em caixa de papelão resistente que suporte empilhamento. Embalagem/rótulo contendo: especificações, indicações, precauções e modo de usar, nome, endereço, CNPJ do fabricante, bem como a composição química, nome e registro do técnico ou profissional responsável na entidade profissional competente. Validade mínima de 12 meses a contar da entrega. </t>
    </r>
    <r>
      <rPr>
        <b/>
        <sz val="11"/>
        <color theme="1"/>
        <rFont val="Calibri"/>
        <family val="2"/>
        <scheme val="minor"/>
      </rPr>
      <t>Apresentar AFE-Autorização de Funcionamento da Empresa</t>
    </r>
    <r>
      <rPr>
        <sz val="11"/>
        <rFont val="Arial"/>
        <family val="2"/>
      </rPr>
      <t xml:space="preserve"> e do fabricante; e Notificação no MS/ANVISA, cfe. DECRETO Nº 79.094/77 e RDC 184/2001).</t>
    </r>
  </si>
  <si>
    <r>
      <t xml:space="preserve">SABAO EM PO, embalagem com no mínimo 900g, sem amaciante, atomizado (granulado). Composição: Linear Alquil Benzeno Sulfonato de Sódio. O produto deverá apresentar: rótulo indicando data de validade, dados do fabricante, marca, precauções, principio ativo e composição do produto e peso líquido. O produto deverá ter validade mínima de 12 meses a partir da data do pedido da entrega. Acondionados em caixa de papelão resistente ou saco plástico resistente.  </t>
    </r>
    <r>
      <rPr>
        <b/>
        <sz val="11"/>
        <color theme="1"/>
        <rFont val="Calibri"/>
        <family val="2"/>
        <scheme val="minor"/>
      </rPr>
      <t>Apresentar: AFE-Autorização de Funcionamento da Empresa</t>
    </r>
    <r>
      <rPr>
        <sz val="11"/>
        <rFont val="Arial"/>
        <family val="2"/>
      </rPr>
      <t xml:space="preserve"> e do fabricante; e Notificação no MS/ANVISA, conforme DECRETO Nº 79.094/77 e RDC 184/2001. Validade mínima de 12 meses a partir da data de entrega.</t>
    </r>
  </si>
  <si>
    <r>
      <t xml:space="preserve">SAPONACEO CREMOSO, PARA LIMPEZA PESADA DE SUPERFICIE,C/300 ML, em frasco com aproximadamente 300ml e aroma preferencialmente limão. NOTIFICAÇÃO NA ANVISA. No rótulo do produto deverá conter: composição, prazo de validade, dados do fabricante. Acondicionados em caixa de papelão resistente ao empilhamento. </t>
    </r>
    <r>
      <rPr>
        <b/>
        <sz val="11"/>
        <color theme="1"/>
        <rFont val="Calibri"/>
        <family val="2"/>
        <scheme val="minor"/>
      </rPr>
      <t>Apresentar: AFE-Autorização de Funcionamento da Empresa</t>
    </r>
    <r>
      <rPr>
        <sz val="11"/>
        <rFont val="Arial"/>
        <family val="2"/>
      </rPr>
      <t xml:space="preserve"> e do fabricante; e Notificação no MS/ANVISA, conforme DECRETO Nº 79.094/77 e RDC 184/2001. Validade mínima: 12 meses a partir da entrega de cada pedido.</t>
    </r>
  </si>
  <si>
    <r>
      <t xml:space="preserve">SACO PLASTICO P/LIXO, CAPACIDADE 100 LITROS,EMBALAGEM COM 100 UNIDADES, saco para lixo doméstico, de polietileno, capacidade 100 litros, COR PRETA,  UNIFORME E HOMOGÊNEA, medindo 75 cm x 105 cm, (variação de ± 2cm), com no mínimo 0,07 mm de espessura; embalados em fardo (pacotes) plásticos resistente, com 100 unidades. O material não pode expelir odor desagradável. </t>
    </r>
    <r>
      <rPr>
        <b/>
        <sz val="11"/>
        <color theme="1"/>
        <rFont val="Calibri"/>
        <family val="2"/>
        <scheme val="minor"/>
      </rPr>
      <t>Será analisada amostra pelo responsável técnico</t>
    </r>
    <r>
      <rPr>
        <sz val="11"/>
        <rFont val="Arial"/>
        <family val="2"/>
      </rPr>
      <t>, através da conferência das medidas e espessura (micrômetro).</t>
    </r>
    <r>
      <rPr>
        <b/>
        <sz val="11"/>
        <color theme="1"/>
        <rFont val="Calibri"/>
        <family val="2"/>
        <scheme val="minor"/>
      </rPr>
      <t xml:space="preserve"> </t>
    </r>
    <r>
      <rPr>
        <sz val="11"/>
        <rFont val="Arial"/>
        <family val="2"/>
      </rPr>
      <t>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</si>
  <si>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50 LITROS,EMBALAGEM COM 100 UNIDADES, saco para lixo doméstico, de polietileno, capacidade 50 litros, COR PRETA,  UNIFORME E HOMOGÊNEA, medindo aproximadamente 63 cm x 80 cm (variação de ± 2cm), com no mínimo 0,06 mm de espessura; embalados em fardo (pacotes) plásticos resistente, com 100 unidades. O material não pode expelir odor desagradável. </t>
    </r>
    <r>
      <rPr>
        <b/>
        <sz val="11"/>
        <color theme="1"/>
        <rFont val="Calibri"/>
        <family val="2"/>
        <scheme val="minor"/>
      </rPr>
      <t>Será analisada amostra pelo responsável técnico</t>
    </r>
    <r>
      <rPr>
        <sz val="11"/>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</si>
  <si>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DE 240L, EMBALAGEM COM 100 UNIDADES, saco para lixo doméstico, de polietileno, capacidade 240 litros, COR PRETA,  UNIFORME E HOMOGÊNEA, medindo aproximadamente 115cm X 115cm (variação de ± 5cm) com no mínimo 0,09 mm de espessura, confeccionado com resina termoplástica virgem (alta densidade), atendendo todos os requisitos da NBR 9190/93 e NBR 9191/02 que não contrariadas por esta especificação. Fardo (pacote) plástico com 100 unidades. O material não pode expelir odor desagradável. </t>
    </r>
    <r>
      <rPr>
        <b/>
        <sz val="11"/>
        <color theme="1"/>
        <rFont val="Calibri"/>
        <family val="2"/>
        <scheme val="minor"/>
      </rPr>
      <t>Será analisada amostra pelo responsável técnico</t>
    </r>
    <r>
      <rPr>
        <sz val="11"/>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</si>
  <si>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SACO PLASTICO P/LIXO, CAPACIDADE PARA 15 LITROS,PRETO,EMB. COM 100 UNIDADES, saco para lixo doméstico, de polietileno, capacidade 15 litros, COR PRETA,  UNIFORME E HOMOGÊNEA, medindo 39 cm x 58 cm, (variação de ± 1cm), com no mínimo 0,04 mm de espessura; embalados em fardo (pacotes) plásticos resistente, com 100 unidades. O material não pode expelir odor desagradável.</t>
    </r>
    <r>
      <rPr>
        <b/>
        <sz val="11"/>
        <color theme="1"/>
        <rFont val="Calibri"/>
        <family val="2"/>
        <scheme val="minor"/>
      </rPr>
      <t xml:space="preserve"> Será analisada amostra pelo responsável técnico</t>
    </r>
    <r>
      <rPr>
        <sz val="11"/>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</si>
  <si>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PARA 30 LITROS,PRETO,EMB.COM 100 UNIDADES, saco para lixo doméstico, de polietileno, capacidade 30 litros, COR PRETA,  UNIFORME E HOMOGÊNEA, medindo aproximadamente 59 cm x 62 cm, (variação de ± 1cm) com no mínimo 0,05 mm de espessura; embalados em fardo (pacotes) plásticos resistente, com 100 unidades. O material não pode expelir odor desagradável. </t>
    </r>
    <r>
      <rPr>
        <b/>
        <sz val="11"/>
        <color theme="1"/>
        <rFont val="Calibri"/>
        <family val="2"/>
        <scheme val="minor"/>
      </rPr>
      <t>Será analisada amostra pelo responsável técnico</t>
    </r>
    <r>
      <rPr>
        <sz val="11"/>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</si>
  <si>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ACIDO, ACIDO LIMPA PEDRA, GALAO CONTENDO 5 LITROS, (ácido inibido). Bombona de 5 litros. Validade mínima de 12 meses a partir da data da entrega. Acondionado em caixas de papelão resistente ao empilhamento. </t>
    </r>
    <r>
      <rPr>
        <b/>
        <sz val="11"/>
        <color theme="1"/>
        <rFont val="Calibri"/>
        <family val="2"/>
        <scheme val="minor"/>
      </rPr>
      <t>Apresentar: AFE-Autorização de Funcionamento da Empresa</t>
    </r>
    <r>
      <rPr>
        <sz val="11"/>
        <rFont val="Arial"/>
        <family val="2"/>
      </rPr>
      <t xml:space="preserve"> e do fabricante, Registro no MS/ANVISA, cfe. DECRETO Nº 79.094/77 e RDC 184/2001. </t>
    </r>
  </si>
  <si>
    <r>
      <t xml:space="preserve">ALCOOL PARA USO GERAL, ALCOOL C/70 INPM/LITRO, EMBALAGEM FRASCO 1 LITRO*, álcool etílico hidratado, embalagem plástica de 1 litro para uso geral, com teor alcoólico de 70º INPM, sem perfume. Embalagem contendo: especificações, indicações, precauções e modo de usar, nome, endereço, CNPJ do fabricante, serviço de atendimento ao consumidor, nome e registro do técnico ou profissional responsável na entidade profissional competente. Acondicionado em caixa com 12 litros, confeccionada em papelão resistente que suporte empilhamento; com identificação do nome do produto e do fabricante. A embalagem deverá ostentar a identificação de certidão obtida no âmbito do Sistema Brasileiro de Certificação - SBC, demonstrando conformidade à norma BNR 5991:1997, da Associação Brasileira de Normas Técnicas - ABNT, conforme exigência da Portaria n. 15 do INMETRO, de 29/01/2001. Data de fabricação e data de validade indicados no produto e na caixa. Validade mínima: 24 meses a partir de cada pedido de entrega. </t>
    </r>
    <r>
      <rPr>
        <b/>
        <sz val="11"/>
        <color theme="1"/>
        <rFont val="Calibri"/>
        <family val="2"/>
        <scheme val="minor"/>
      </rPr>
      <t>Apresentar: AFE-Autorização de Funcionamento da Empresa</t>
    </r>
    <r>
      <rPr>
        <sz val="11"/>
        <rFont val="Arial"/>
        <family val="2"/>
      </rPr>
      <t xml:space="preserve"> e do fabricante, e Registro no MS ANVISA, conforme Lei 6360/76, DECRETO Nº 79.094/77, RDC 184/2001.</t>
    </r>
  </si>
  <si>
    <r>
      <t xml:space="preserve">ALCOOL PARA USO GERAL, EM GEL 70% PARA HIGIENIZACAO E ACAO ANTIBACTERIANA, 5 LITROS, antisséptico, para higienização das mãos, com glicerina. Bombona de 5 litros, onde deve constar o número do lote, data da fabricação, prazo de validade e n.º de registro no Ministério da Saúde. Validade mínima de de 12 meses a contar da data da entrega de cada pedido. Entrega em caixas de papelão resistente a empilhamento. </t>
    </r>
    <r>
      <rPr>
        <b/>
        <sz val="11"/>
        <color theme="1"/>
        <rFont val="Calibri"/>
        <family val="2"/>
        <scheme val="minor"/>
      </rPr>
      <t>Apresentar a seguinte documentação: Ficha técnica para comprovar a glicerina.</t>
    </r>
    <r>
      <rPr>
        <sz val="11"/>
        <rFont val="Arial"/>
        <family val="2"/>
      </rPr>
      <t xml:space="preserve"> </t>
    </r>
    <r>
      <rPr>
        <b/>
        <sz val="11"/>
        <color theme="1"/>
        <rFont val="Calibri"/>
        <family val="2"/>
        <scheme val="minor"/>
      </rPr>
      <t>AFE da Empresa e do Fabricante.</t>
    </r>
    <r>
      <rPr>
        <sz val="11"/>
        <rFont val="Arial"/>
        <family val="2"/>
      </rPr>
      <t xml:space="preserve"> Registro na ANVISA </t>
    </r>
    <r>
      <rPr>
        <b/>
        <sz val="11"/>
        <color theme="1"/>
        <rFont val="Calibri"/>
        <family val="2"/>
        <scheme val="minor"/>
      </rPr>
      <t>c</t>
    </r>
    <r>
      <rPr>
        <sz val="11"/>
        <rFont val="Arial"/>
        <family val="2"/>
      </rPr>
      <t>onforme Decreto Nº 79.094/77, RDC 184/2001.</t>
    </r>
  </si>
  <si>
    <r>
      <t xml:space="preserve">ALCOOL PARA USO GERAL, EM GEL, 70, EMBALAGEM COM 500GR, antisséptico, para higienização das mãos, com glicerina. Frasco com 500ml com válvula pump, onde deve constar o número do lote, data da fabricação, prazo de validade e n.º de registro no Ministério da Saúde. Validade mínima de 12 meses a contar da data da entrega de cada pedido. Entrega em caixas de papelão resistente a empilhamento. </t>
    </r>
    <r>
      <rPr>
        <b/>
        <sz val="11"/>
        <color theme="1"/>
        <rFont val="Calibri"/>
        <family val="2"/>
        <scheme val="minor"/>
      </rPr>
      <t>Apresentar a seguinte documentação: Ficha técnica para comprovar a glicerina</t>
    </r>
    <r>
      <rPr>
        <sz val="11"/>
        <rFont val="Arial"/>
        <family val="2"/>
      </rPr>
      <t xml:space="preserve">. </t>
    </r>
    <r>
      <rPr>
        <b/>
        <sz val="11"/>
        <color theme="1"/>
        <rFont val="Calibri"/>
        <family val="2"/>
        <scheme val="minor"/>
      </rPr>
      <t>AFE da Empresa e do Fabricante</t>
    </r>
    <r>
      <rPr>
        <sz val="11"/>
        <rFont val="Arial"/>
        <family val="2"/>
      </rPr>
      <t>. Registro na ANVISA conforme Decreto Nº 79.094/77, RDC 184/2001.</t>
    </r>
  </si>
  <si>
    <r>
      <rPr>
        <b/>
        <sz val="11"/>
        <rFont val="Calibri"/>
        <family val="2"/>
        <scheme val="minor"/>
      </rPr>
      <t xml:space="preserve">Copo de plástico PP descartável, com capacidade mínima para 180ml, embalagem em mangas com 100 unidades, </t>
    </r>
    <r>
      <rPr>
        <sz val="11"/>
        <rFont val="Calibri"/>
        <family val="2"/>
        <scheme val="minor"/>
      </rPr>
      <t>cor branca,  pesando no mínimo 162g, (1,62g por copo, com paredes homogêneas, sem falhas, amassamentos ou rebarbas e dobras oriundas de defeito na fabricação ou sujidade interna ou externa, com bordas não cortantes e com, no máximo, 02 amostras (unidades) por manga com massa abaixo do mínimo exigido), com Registro no INMETRO, acondicionados em caixa de papelão resistente que suporte empilhamento.  (</t>
    </r>
    <r>
      <rPr>
        <b/>
        <sz val="11"/>
        <rFont val="Calibri"/>
        <family val="2"/>
        <scheme val="minor"/>
      </rPr>
      <t>Será analisada a amostra pelo responsável técnico</t>
    </r>
    <r>
      <rPr>
        <sz val="11"/>
        <rFont val="Calibri"/>
        <family val="2"/>
        <scheme val="minor"/>
      </rPr>
      <t>, de uma caixa lacrada de fábrica com 25 centos, através da pesagem aleatória dos pacotes).</t>
    </r>
  </si>
  <si>
    <r>
      <rPr>
        <b/>
        <sz val="11"/>
        <color theme="1"/>
        <rFont val="Calibri"/>
        <family val="2"/>
        <scheme val="minor"/>
      </rPr>
      <t>COPO PLASTICO DESCARTAVEL, OXIBIODEGRADAVEL, CAPACIDADE 180ML.</t>
    </r>
    <r>
      <rPr>
        <sz val="11"/>
        <rFont val="Arial"/>
        <family val="2"/>
      </rPr>
      <t xml:space="preserve"> Copo BIODEGRADÁVEL ou OXIBIODEGRADÁVEL, atóxico em PP (polipropileno), com capacidade de 180ml, de acordo com a Norma ABNT NBR 14.865, versão corrigida de abril de 2021 e certificado pelo INMETRO. Os copos devem ser homogêneos, isentos de materiais estranhos, bolhas, rachaduras, furos, deformações, bordas afiadas ou rebarbas; não devem apresentar sujidade interna ou externamente. Durante a utilização, os copos devem suportar as condições de uso a que se destinam, como temperatura e umidade, sem apresentar vazamentos, desintegração ou deformidades que comprometam o correto e seguro uso, bem como estar em conformidade com as normas vigentes sobre o produto. O acondicionamento deve garantir a higiene e integridade do produto até seu uso. Validade mínima de 9 meses a contar do recebimento definitivo do produto. Os copos devem ter embalagem em mangas com 100 unidades, pesando no mínimo 162g, com, no máximo, 02 amostras (unidades) por manga com massa abaixo do mínimo exigido), acondicionados em caixa de papelão resistente que suporte empilhamento. (</t>
    </r>
    <r>
      <rPr>
        <b/>
        <sz val="11"/>
        <color theme="1"/>
        <rFont val="Calibri"/>
        <family val="2"/>
        <scheme val="minor"/>
      </rPr>
      <t>Será analisada a amostra pelo responsável técnico</t>
    </r>
    <r>
      <rPr>
        <sz val="11"/>
        <rFont val="Arial"/>
        <family val="2"/>
      </rPr>
      <t>, de uma caixa lacrada de fábrica com 25 centos, através da pesagem aleatória dos pacotes).</t>
    </r>
  </si>
  <si>
    <r>
      <t>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t>
    </r>
    <r>
      <rPr>
        <b/>
        <sz val="11"/>
        <color theme="1"/>
        <rFont val="Calibri"/>
        <family val="2"/>
        <scheme val="minor"/>
      </rPr>
      <t xml:space="preserve"> Medidas 0,90 X 0,60m</t>
    </r>
    <r>
      <rPr>
        <sz val="11"/>
        <rFont val="Arial"/>
        <family val="2"/>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</si>
  <si>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1"/>
        <color theme="1"/>
        <rFont val="Calibri"/>
        <family val="2"/>
        <scheme val="minor"/>
      </rPr>
      <t>Medidas 0,70 X 1,40m</t>
    </r>
    <r>
      <rPr>
        <sz val="11"/>
        <rFont val="Arial"/>
        <family val="2"/>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</si>
  <si>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1"/>
        <color theme="1"/>
        <rFont val="Calibri"/>
        <family val="2"/>
        <scheme val="minor"/>
      </rPr>
      <t>Medidas 2,30 X 1,20m</t>
    </r>
    <r>
      <rPr>
        <sz val="11"/>
        <rFont val="Arial"/>
        <family val="2"/>
      </rPr>
      <t>. Cor preferencialmente Grafite. Modelo de referência tapete DUO marcas Rodapex ou Kapazi. Permitida variação de até 1% considerando o metro quadrado.</t>
    </r>
  </si>
  <si>
    <t>CENTRO PARTICIPANTE: CEO</t>
  </si>
  <si>
    <t>CENTRO PARTICIPANTE: CESMO</t>
  </si>
  <si>
    <r>
      <t xml:space="preserve">PAPEL HIGIENICO, BRANCO, ROLOS DE 500M, folha simples, na cor branca, 100% celulose virgem, fibras naturais, sem pigmentação aparente, gramatura mínima de 16g/m2, neutro, macio, com alto poder de absorção, com distribuição homogênea das fibras ao longo do papel, sem rebarbas no corte lateral; rolo com 500 metros X 10cm de largura. Embalagem: em fardo plástico resistente ou caixa de papelão resistente, com 08 rolos. Tubete com no máximo 6,5cm de diâmetro e 1,5mm de espessura (para que o rolo não amasse ou dobre dentro do suporte). </t>
    </r>
    <r>
      <rPr>
        <b/>
        <sz val="10"/>
        <color theme="1"/>
        <rFont val="Calibri"/>
        <family val="2"/>
        <scheme val="minor"/>
      </rPr>
      <t>Apresentar: Laudo Microbiológico,</t>
    </r>
    <r>
      <rPr>
        <sz val="10"/>
        <rFont val="Arial"/>
        <family val="2"/>
      </rPr>
      <t xml:space="preserve"> conforme Resolução da Diretoria Colegiada da ANVISA nº 640 de 24/03/2022 (deve constar no laudo a marca cotada). </t>
    </r>
    <r>
      <rPr>
        <b/>
        <sz val="10"/>
        <color theme="1"/>
        <rFont val="Calibri"/>
        <family val="2"/>
        <scheme val="minor"/>
      </rPr>
      <t>Apresentar laudo ABNT NBR 15464-9:2010</t>
    </r>
    <r>
      <rPr>
        <sz val="10"/>
        <rFont val="Arial"/>
        <family val="2"/>
      </rPr>
      <t xml:space="preserve"> (deve constar no laudo a marca cotada e a classificação do papel deve ser classe 1).Será analisada a amostra pelo responsável técnico, através da aplicação da fórmula - peso mínimo: 500X0,10X16=800 gramas.</t>
    </r>
    <r>
      <rPr>
        <b/>
        <sz val="10"/>
        <color theme="1"/>
        <rFont val="Calibri"/>
        <family val="2"/>
        <scheme val="minor"/>
      </rPr>
      <t xml:space="preserve"> Amostra:</t>
    </r>
    <r>
      <rPr>
        <sz val="10"/>
        <rFont val="Arial"/>
        <family val="2"/>
      </rPr>
      <t xml:space="preserve"> 1 fardo lacrado de fábrica onde se possa constatar a marca cotada na embalagem.</t>
    </r>
  </si>
  <si>
    <r>
      <t xml:space="preserve">PAPEL TOALHA, INTERCALADO, PACOTE COM 1250 FOLHAS, gramatura mínima 24g/m2, cor branca, alta alvura, 100% celulose virgem; sem pigmentação oriunda da utilização de aparas de material impresso, com alto poder de absorção, com distribuição homogênea das fibras ao longo do papel, macio, sem rebarbas nos cortes das 4 laterais; medindo: 23 cm de largura X 20 cm de comprimento (0,5cm de tolerância). Unidade: Pacote com 1.250 folhas. Observação das embalagens: Embalagem primária: plástica, acondicionado em 5 maço de 250 folhas; ou 4 maços de 313 folhas; ou 3 maços com 417 folhas. Embalagem secundária: de papel ou plástico, contendo a marca, o tamanho e gramatura, totalizando 1.250 folhas. Embalagem terciária: fardo com 5 pacotes de 1.250 folhas, embalados em plástico resistente. </t>
    </r>
    <r>
      <rPr>
        <b/>
        <sz val="10"/>
        <color theme="1"/>
        <rFont val="Calibri"/>
        <family val="2"/>
        <scheme val="minor"/>
      </rPr>
      <t>Apresentar:</t>
    </r>
    <r>
      <rPr>
        <sz val="10"/>
        <rFont val="Arial"/>
        <family val="2"/>
      </rPr>
      <t xml:space="preserve"> </t>
    </r>
    <r>
      <rPr>
        <b/>
        <sz val="10"/>
        <color theme="1"/>
        <rFont val="Calibri"/>
        <family val="2"/>
        <scheme val="minor"/>
      </rPr>
      <t>Laudo Microbiológico</t>
    </r>
    <r>
      <rPr>
        <sz val="10"/>
        <rFont val="Arial"/>
        <family val="2"/>
      </rPr>
      <t>, conforme RDC nº 640 de 24/03/2022 (deve constar no laudo a marca cotada). Apresentar</t>
    </r>
    <r>
      <rPr>
        <b/>
        <sz val="10"/>
        <color theme="1"/>
        <rFont val="Calibri"/>
        <family val="2"/>
        <scheme val="minor"/>
      </rPr>
      <t xml:space="preserve"> laudo Norma ABNT - NBR 15464-7:2007 </t>
    </r>
    <r>
      <rPr>
        <sz val="10"/>
        <rFont val="Arial"/>
        <family val="2"/>
      </rPr>
      <t>(deve constar no laudo a marca cotada e a classificação do papel deve ser classe 1). Será analisada a amostra pelo responsável técnico, verificando as medidas e aplicando a seguinte fórmula: 0,23X0,20X24X1250=1.380 gramas. Caso o papel varie de tamanho (0,5cm de tolerância), a fórmula é ajustada para o tamanho apresentado.</t>
    </r>
    <r>
      <rPr>
        <b/>
        <sz val="10"/>
        <color theme="1"/>
        <rFont val="Calibri"/>
        <family val="2"/>
        <scheme val="minor"/>
      </rPr>
      <t xml:space="preserve"> Amostra: </t>
    </r>
    <r>
      <rPr>
        <sz val="10"/>
        <rFont val="Arial"/>
        <family val="2"/>
      </rPr>
      <t>1 fardo com 1250 folhas, lacrado de fábrica, onde se possa constatar a marca cotada a embalagem.</t>
    </r>
  </si>
  <si>
    <r>
      <t>PAPEL TOALHA, TIPO ROLAO DE 0,20 X 100 MT. Papel toalha rolão medindo 0,20 x 100 metros, gramatura mínima 24g/m², cor branca, 100% celulose virgem, sem pigmentação aparente oriunda da utilização de aparas de material impresso, gofrado, macio, com alto poder de absorção, distribuição homogênea das fibras ao longo do papel, sem rebarbas no corte lateral; rolo com 0,20x100 metros. Embalagem: em fardo plástico resistente ou caixa de papelão resistente, com 8 rolos.</t>
    </r>
    <r>
      <rPr>
        <b/>
        <sz val="10"/>
        <color theme="1"/>
        <rFont val="Calibri"/>
        <family val="2"/>
        <scheme val="minor"/>
      </rPr>
      <t xml:space="preserve"> Apresentar:</t>
    </r>
    <r>
      <rPr>
        <sz val="10"/>
        <rFont val="Arial"/>
        <family val="2"/>
      </rPr>
      <t xml:space="preserve"> </t>
    </r>
    <r>
      <rPr>
        <b/>
        <sz val="10"/>
        <color theme="1"/>
        <rFont val="Calibri"/>
        <family val="2"/>
        <scheme val="minor"/>
      </rPr>
      <t>laudo microbiológico,</t>
    </r>
    <r>
      <rPr>
        <sz val="10"/>
        <rFont val="Arial"/>
        <family val="2"/>
      </rPr>
      <t xml:space="preserve"> conforme Resolução da Diretoria Colegiada da ANVISA nº 640 de 24/03/2022 (deve constar no laudo a marca cotada). </t>
    </r>
    <r>
      <rPr>
        <b/>
        <sz val="10"/>
        <color theme="1"/>
        <rFont val="Calibri"/>
        <family val="2"/>
        <scheme val="minor"/>
      </rPr>
      <t>Apresentar laudo Norma ABNT - NBR 15464-11:2010</t>
    </r>
    <r>
      <rPr>
        <sz val="10"/>
        <rFont val="Arial"/>
        <family val="2"/>
      </rPr>
      <t xml:space="preserve"> (deve constar no laudo a marca cotada e a classificação do papel deve ser classe 1). Será analisada a amostra pelo responsável técnico, através da aplicação da fórmula - peso mínimo: 0,20X100X24=480 gramas. </t>
    </r>
    <r>
      <rPr>
        <b/>
        <sz val="10"/>
        <color theme="1"/>
        <rFont val="Calibri"/>
        <family val="2"/>
        <scheme val="minor"/>
      </rPr>
      <t>Amostra:</t>
    </r>
    <r>
      <rPr>
        <sz val="10"/>
        <rFont val="Arial"/>
        <family val="2"/>
      </rPr>
      <t xml:space="preserve"> 1 fardo lacrado de fábrica, onde se possa constatar a marca cotada na embalagem.</t>
    </r>
  </si>
  <si>
    <r>
      <t xml:space="preserve">SABONETE, LIQUIDO (REFIL) C/800 ML, para uso em saboneteira ESPUMANTE, sem válvula, refil com 800ml, fragrância preferencialmente erva doce. Entrega em caixas de papelão resistente a empilhamento. Apresentar: Laudo de Irritabilidade Dérmica, conclusivo, que comprove ser HIPOALERGÊNICO, expedido por laboratório. </t>
    </r>
    <r>
      <rPr>
        <b/>
        <sz val="10"/>
        <color theme="1"/>
        <rFont val="Calibri"/>
        <family val="2"/>
        <scheme val="minor"/>
      </rPr>
      <t xml:space="preserve">Apresentar: AFE-Autorização de Funcionamento da Empresa </t>
    </r>
    <r>
      <rPr>
        <sz val="10"/>
        <rFont val="Arial"/>
        <family val="2"/>
      </rPr>
      <t xml:space="preserve">e do fabricante; Notificação no MS ANVISA, conforme DECRETO Nº 79.094/77, RDC 343/2005.OBS. Deve ser compatível para uso em saboneteira modelo Nobre City 33.652.  </t>
    </r>
  </si>
  <si>
    <r>
      <t>SABONETE, LIQUIDO,EMBALAGEM COM 5 LITROS*, aromatizado, fragrância suave, preferencialmente erva doce, alta viscosidade, hipoalergênico. Galão com 5 litros, acondicionados em caixa de papelão resistente que suporte empilhamento. Apresentar:</t>
    </r>
    <r>
      <rPr>
        <b/>
        <sz val="10"/>
        <color theme="1"/>
        <rFont val="Calibri"/>
        <family val="2"/>
        <scheme val="minor"/>
      </rPr>
      <t xml:space="preserve"> Laudo de Irritabilidade Dérmica</t>
    </r>
    <r>
      <rPr>
        <sz val="10"/>
        <rFont val="Arial"/>
        <family val="2"/>
      </rPr>
      <t xml:space="preserve">, conclusivo, que comprove ser HIPOALERGÊNICO, expedido por laboratório. </t>
    </r>
    <r>
      <rPr>
        <b/>
        <sz val="10"/>
        <color theme="1"/>
        <rFont val="Calibri"/>
        <family val="2"/>
        <scheme val="minor"/>
      </rPr>
      <t>Apresentar: AFE-Autorização de Funcionamento da Empresa</t>
    </r>
    <r>
      <rPr>
        <sz val="10"/>
        <rFont val="Arial"/>
        <family val="2"/>
      </rPr>
      <t xml:space="preserve"> e do fabricante; e</t>
    </r>
    <r>
      <rPr>
        <b/>
        <sz val="10"/>
        <color theme="1"/>
        <rFont val="Calibri"/>
        <family val="2"/>
        <scheme val="minor"/>
      </rPr>
      <t xml:space="preserve"> Notificação no MS ANVISA</t>
    </r>
    <r>
      <rPr>
        <sz val="10"/>
        <rFont val="Arial"/>
        <family val="2"/>
      </rPr>
      <t>, conforme DECRETO Nº 79.094/77, RDC 343/2005.</t>
    </r>
  </si>
  <si>
    <r>
      <t xml:space="preserve">SABONETE, LIQUIDO/CREMOSO, REFIL COM 800 ML, tipo gel com PH neutro, hidratante, hipoalergênico, perolizado, aroma preferencialmente erva doce, refil de 800ml ,com válvula. O produto não poderá sofrer separação (decantar) dentro do prazo de validade. Acondicionados em caixa de papelão resistente que suporte empilhamento. </t>
    </r>
    <r>
      <rPr>
        <b/>
        <sz val="10"/>
        <color theme="1"/>
        <rFont val="Calibri"/>
        <family val="2"/>
        <scheme val="minor"/>
      </rPr>
      <t>Apresentar: Laudo de Irritabilidade Dérmica</t>
    </r>
    <r>
      <rPr>
        <sz val="10"/>
        <rFont val="Arial"/>
        <family val="2"/>
      </rPr>
      <t>, conclusivo, que comprove ser HIPOALERGÊNICO, expedido por laboratório.</t>
    </r>
    <r>
      <rPr>
        <b/>
        <sz val="10"/>
        <color theme="1"/>
        <rFont val="Calibri"/>
        <family val="2"/>
        <scheme val="minor"/>
      </rPr>
      <t xml:space="preserve"> Apresentar: AFE-Autorização de Funcionamento da Empresa</t>
    </r>
    <r>
      <rPr>
        <sz val="10"/>
        <rFont val="Arial"/>
        <family val="2"/>
      </rPr>
      <t xml:space="preserve"> e do fabricante; e Notificação no MS ANVISA, conforme DECRETO Nº 79.094/77, RDC 343/2005.</t>
    </r>
  </si>
  <si>
    <r>
      <t xml:space="preserve">AGUA SANITARIA, COM NO MINIMO 2GR% IONS CLORO ATIVO EMBALAGEM DE 1 LITRO *, Água sanitária para limpeza à base de hipoclorito de sódio, hidróxido de sódio e água, teor e cloro ativo entre 2,0 e 2,5%. Produto biodegradável, bactericida e germicida, deverá apresentar: rótulo indicando data de validade, dados do fabricante, marca, precauções, princípio ativo e composição do produto e conteúdo líquido. Embalagem individual, em plástico resistente (que não estoure no empilhamento e de acordo com ABNT/NBR 13390: 05/1995), de material flexível e resistente, com 01 litro, e acondicionado em caixa de papelão resistente que suporte empilhamento. </t>
    </r>
    <r>
      <rPr>
        <b/>
        <sz val="10"/>
        <color theme="1"/>
        <rFont val="Calibri"/>
        <family val="2"/>
        <scheme val="minor"/>
      </rPr>
      <t>Validade de 12 meses</t>
    </r>
    <r>
      <rPr>
        <sz val="10"/>
        <rFont val="Arial"/>
        <family val="2"/>
      </rPr>
      <t xml:space="preserve">. Na data da entrega, validade mínima de 8 meses, a contar da data do pedido. Apresentar </t>
    </r>
    <r>
      <rPr>
        <b/>
        <sz val="10"/>
        <color theme="1"/>
        <rFont val="Calibri"/>
        <family val="2"/>
        <scheme val="minor"/>
      </rPr>
      <t>laudo microbiológico</t>
    </r>
    <r>
      <rPr>
        <sz val="10"/>
        <rFont val="Arial"/>
        <family val="2"/>
      </rPr>
      <t xml:space="preserve"> que comprove sua eficácia.</t>
    </r>
    <r>
      <rPr>
        <b/>
        <sz val="10"/>
        <color theme="1"/>
        <rFont val="Calibri"/>
        <family val="2"/>
        <scheme val="minor"/>
      </rPr>
      <t xml:space="preserve"> Apresentar AFE-Autorização de Funcionamento da Empresa e do Fabricante</t>
    </r>
    <r>
      <rPr>
        <sz val="10"/>
        <rFont val="Arial"/>
        <family val="2"/>
      </rPr>
      <t xml:space="preserve">; </t>
    </r>
    <r>
      <rPr>
        <b/>
        <sz val="10"/>
        <color theme="1"/>
        <rFont val="Calibri"/>
        <family val="2"/>
        <scheme val="minor"/>
      </rPr>
      <t>Registro no MS ANVISA</t>
    </r>
    <r>
      <rPr>
        <sz val="10"/>
        <rFont val="Arial"/>
        <family val="2"/>
      </rPr>
      <t>, cfe DECRETO Nº 79.094/77 e RDC 184/2001.</t>
    </r>
  </si>
  <si>
    <r>
      <t xml:space="preserve">CERA LIQUIDA, INCOLOR,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t>
    </r>
    <r>
      <rPr>
        <b/>
        <sz val="10"/>
        <color theme="1"/>
        <rFont val="Calibri"/>
        <family val="2"/>
        <scheme val="minor"/>
      </rPr>
      <t>Apresentar notificação na ANVISA</t>
    </r>
    <r>
      <rPr>
        <sz val="10"/>
        <rFont val="Arial"/>
        <family val="2"/>
      </rPr>
      <t xml:space="preserve">. Validade mínima de 18 meses a partir da data de entrega. </t>
    </r>
    <r>
      <rPr>
        <b/>
        <sz val="10"/>
        <color theme="1"/>
        <rFont val="Calibri"/>
        <family val="2"/>
        <scheme val="minor"/>
      </rPr>
      <t xml:space="preserve">Apresentar: AFE-Autorização de Funcionamento da Empresa </t>
    </r>
    <r>
      <rPr>
        <sz val="10"/>
        <rFont val="Arial"/>
        <family val="2"/>
      </rPr>
      <t>e do fabricante, Ficha técnica do produto e Notificação no MS/ANVISA, conforme DECRETO Nº 79.094/77 e RDC 184/2001.</t>
    </r>
  </si>
  <si>
    <r>
      <t xml:space="preserve">CERA LIQUIDA, PRETA, GALAO DE 5L, auto brilho, secagem rápida, a base de resina acrílica e emulsão de carnaúba, para todos os tipos de piso. Composição: Emulsão de ceras, Teor de não voláteis aproximadamente 12%, e PH entre 6,5 a 10. Bombona com 5 litros, em embalagem resistente e acondicionadas em caixas de papelão que suportem empilhamento. Apresentar notificação na ANVISA. Validade mínima de 18 meses a partir da data de entrega. </t>
    </r>
    <r>
      <rPr>
        <b/>
        <sz val="10"/>
        <color theme="1"/>
        <rFont val="Calibri"/>
        <family val="2"/>
        <scheme val="minor"/>
      </rPr>
      <t>Apresentar: AFE-Autorização de Funcionamento da Empresa</t>
    </r>
    <r>
      <rPr>
        <sz val="10"/>
        <rFont val="Arial"/>
        <family val="2"/>
      </rPr>
      <t xml:space="preserve"> e do fabricante, Ficha técnica do produto e Notificação no MS/ANVISA, conforme DECRETO Nº 79.094/77 e RDC 184/2001.</t>
    </r>
  </si>
  <si>
    <r>
      <t xml:space="preserve">CLORO, EMBALAGEM C/05 LITROS, (hipoclorito de sódio) de 10% a 12% para limpeza de paredes, pisos, azulejos, equipamentos, lixeiras, banheiros, piscinas e telhados. Galão de 5 litros, acondicionados em caixa de papelão resistente ao empilhamento. </t>
    </r>
    <r>
      <rPr>
        <b/>
        <sz val="10"/>
        <color theme="1"/>
        <rFont val="Calibri"/>
        <family val="2"/>
        <scheme val="minor"/>
      </rPr>
      <t xml:space="preserve">Apresentar: AFE-Autorização de Funcionamento da Empresa </t>
    </r>
    <r>
      <rPr>
        <sz val="10"/>
        <rFont val="Arial"/>
        <family val="2"/>
      </rPr>
      <t>e do fabricante, Registro no MS/ANVISA, conforme DECRETO Nº 79.094/77 e RDC 184/2001. Apresentar Ficha técnica do produto</t>
    </r>
  </si>
  <si>
    <r>
      <t xml:space="preserve">DESINFETANTE LIQUIDO, ACAO GERMICIDA E BACTERICIDA GALAO COM 05 LITROS, aroma preferencialmente talco ou lavanda. Embalagem resistente, acondicionada em caixa de papelão resistente, que suporte empilhamento. Princípio ativo: Cloreto de benzalcônio (tensoativo Catiônico, teor mínimo de 1% a 1,15%). O produto deverá apresentar rótulo com: modo de usar, precauções, composição e validade. Validade mínima de 12 meses a partir da data da entrega. </t>
    </r>
    <r>
      <rPr>
        <b/>
        <sz val="10"/>
        <color theme="1"/>
        <rFont val="Calibri"/>
        <family val="2"/>
        <scheme val="minor"/>
      </rPr>
      <t>Apresentar: AFE-Autorização de Funcionamento</t>
    </r>
    <r>
      <rPr>
        <sz val="10"/>
        <rFont val="Arial"/>
        <family val="2"/>
      </rPr>
      <t xml:space="preserve"> da Empresa e do fabricante e Registro no MS ANVISA, conforme DECRETO Nº 79.094/77 e RDC 184/2001.</t>
    </r>
    <r>
      <rPr>
        <b/>
        <sz val="10"/>
        <color theme="1"/>
        <rFont val="Calibri"/>
        <family val="2"/>
        <scheme val="minor"/>
      </rPr>
      <t xml:space="preserve"> Amostra:</t>
    </r>
    <r>
      <rPr>
        <sz val="10"/>
        <rFont val="Arial"/>
        <family val="2"/>
      </rPr>
      <t xml:space="preserve"> 1 galão de desinfetante 5 litros, onde será verificado no rótulo a porcentagem do princípio ativo.</t>
    </r>
  </si>
  <si>
    <r>
      <t xml:space="preserve">DESINFETANTE LIQUIDO, EMBALAGEM 500 ML, preferencialmente fragrância talco ou lavanda, com ação bactericida. Princípio ativo: Cloreto de benzalcônio (tensoativo Catiônico, teor mínimo de 1% a 1,15%). O produto deverá apresentar rótulo com: modo de usar, precauções, composição e validade. Frasco, com 500ml, de material não reciclado flexível e resistente, acondicionados em caixa de papelão resistente que suporte empilhamento. Data de fabricação e data de validade indicados no produto e na caixa. Validade mínima: 12 meses a contar da entrega de cada pedido. </t>
    </r>
    <r>
      <rPr>
        <b/>
        <sz val="10"/>
        <color theme="1"/>
        <rFont val="Calibri"/>
        <family val="2"/>
        <scheme val="minor"/>
      </rPr>
      <t>Apresentar: AFE-Autorização de Funcionamento da Empresa</t>
    </r>
    <r>
      <rPr>
        <sz val="10"/>
        <rFont val="Arial"/>
        <family val="2"/>
      </rPr>
      <t xml:space="preserve"> e do fabricante e Registro no MS ANVISA, conforme DECRETO Nº 79.094/77 e RDC 184/2001. </t>
    </r>
    <r>
      <rPr>
        <b/>
        <sz val="10"/>
        <color theme="1"/>
        <rFont val="Calibri"/>
        <family val="2"/>
        <scheme val="minor"/>
      </rPr>
      <t>Amostra</t>
    </r>
    <r>
      <rPr>
        <sz val="10"/>
        <rFont val="Arial"/>
        <family val="2"/>
      </rPr>
      <t>: 1 frasco de desinfetante 500ml, onde será verificado no rótulo a porcentagem do princípio ativo.</t>
    </r>
  </si>
  <si>
    <r>
      <t xml:space="preserve">DETERGENTE, LIMPADOR MULTIUSO, EMBALAGEM COM 500 ML., destinado a uso geral, (pisos, louças de banheiros, etc.) em frasco de 500ml, squeeze, em plástico flexível e resistente (que não estoure no empilhamento), de material não reciclado com tampa de bico dosador. Princípio ativo: Ácido Sulfônico.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com 12 ou 24 frascos, em caixa de papelão resistente que suporte empilhamento. Validade mínima: 12 meses a partir da entrega de cada pedido. </t>
    </r>
    <r>
      <rPr>
        <b/>
        <sz val="10"/>
        <color theme="1"/>
        <rFont val="Calibri"/>
        <family val="2"/>
        <scheme val="minor"/>
      </rPr>
      <t>Apresentar: AFE-Autorização de Funcionamento da Empresa</t>
    </r>
    <r>
      <rPr>
        <sz val="10"/>
        <rFont val="Arial"/>
        <family val="2"/>
      </rPr>
      <t xml:space="preserve"> e do fabricante, Notificação no MS/ANVISA, conforme DECRETO Nº 79.094/77 e RDC 184/2001. </t>
    </r>
    <r>
      <rPr>
        <b/>
        <sz val="10"/>
        <color theme="1"/>
        <rFont val="Calibri"/>
        <family val="2"/>
        <scheme val="minor"/>
      </rPr>
      <t xml:space="preserve">Amostra: </t>
    </r>
    <r>
      <rPr>
        <sz val="10"/>
        <rFont val="Arial"/>
        <family val="2"/>
      </rPr>
      <t>1 frasco de desinfetante 500ml, onde será verificado o princípio ativo.</t>
    </r>
  </si>
  <si>
    <r>
      <t xml:space="preserve">DETERGENTE, LIQUIDO NEUTRO EMBALAGEM COM 500ML, de alto rendimento, para lavar louças manualmente, neutro, testado dermatologicamente, biodegradável, com aspecto líquido viscoso e transparente, embalado em frasco de 500ml, em plástico flexível, anatômico, incolor, resistente (que não estoure no empilhamento), de material não reciclado com tampa de bico dosador. Composição: Linear Alquil Benzeno Sulfonato de Sódio, Lauril Éter Sulfatode Sódio, glicerina, Isotiazolinomas, neutralizante, espessante, corante e veículo. O produto deverá apresentar no rótulo da embalagem: especificações, indicações, precauções e modo de usar, nome, endereço, CNPJ do fabricante, serviço de atendimento ao consumidor, registro, ou notificação válidos no MS/ANVISA, bem como a composição química, nome e registro do técnico ou profissional responsável na entidade profissional competente. Embalagens acondicionadas em caixa de papelão resistente que suporte empilhamento. Validade mínima: 12 meses a partir da entrega de cada pedido. </t>
    </r>
    <r>
      <rPr>
        <b/>
        <sz val="10"/>
        <color theme="1"/>
        <rFont val="Calibri"/>
        <family val="2"/>
        <scheme val="minor"/>
      </rPr>
      <t>Apresentar: Laudo de Irritabilidade Dérmica conclusivo</t>
    </r>
    <r>
      <rPr>
        <sz val="10"/>
        <rFont val="Arial"/>
        <family val="2"/>
      </rPr>
      <t xml:space="preserve">, que comprove ser HIPOALERGÊNICO, expedido por laboratório; </t>
    </r>
    <r>
      <rPr>
        <b/>
        <sz val="10"/>
        <color theme="1"/>
        <rFont val="Calibri"/>
        <family val="2"/>
        <scheme val="minor"/>
      </rPr>
      <t>AFE-Autorização de Funcionamento da Empresa</t>
    </r>
    <r>
      <rPr>
        <sz val="10"/>
        <rFont val="Arial"/>
        <family val="2"/>
      </rPr>
      <t xml:space="preserve"> e do fabricante e Notificação no MS/ANVISA, conforme DECRETO Nº 79.094/77 e RDC 184/2001.</t>
    </r>
  </si>
  <si>
    <r>
      <t>LIMPA VIDRO, EM EMBALAGEM DE 500 ml, frasco em plástico transparente e resistente (que não estoure no empilhamento), borrifador com pescante ou pistola spray. Princípio ativo: lauril éter sulfato de sódio. Embalagem contendo: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 em caixa de papelão resistente que suporte empilhamento, com identificação na caixa do nome do fabricante e nome do produto. Data de fabricação e data de validade indicados no produto e na caixa. Validade mínima: 12 meses a partir de cada pedido de entrega.</t>
    </r>
    <r>
      <rPr>
        <b/>
        <sz val="10"/>
        <color theme="1"/>
        <rFont val="Calibri"/>
        <family val="2"/>
        <scheme val="minor"/>
      </rPr>
      <t xml:space="preserve"> Apresentar AFE-Autorização de Funcionamento da Empresa</t>
    </r>
    <r>
      <rPr>
        <sz val="10"/>
        <rFont val="Arial"/>
        <family val="2"/>
      </rPr>
      <t xml:space="preserve"> e do fabricante. Notificação no MS/ANVISA, conforme DECRETO Nº 79.094/77 e RDC 184/2001.</t>
    </r>
  </si>
  <si>
    <r>
      <t xml:space="preserve">LUSTRA MOVEIS, CREMOSO EMBALAGEM DE 200 ML, não engordurante, com aroma preferencialmente floral. Contém em sua composição: cera microcristalina, cera de parafina, silicone, emulsificante, espessante, conservante, solventes alifáticos, perfume e água. Embalado em frasco de material resistente. No rótulo do produto deverá conter: especificações, indicações, precauções e modo de usar, nome, endereço, CNPJ do fabricante, serviço de atendimento ao consumidor, registro no Ministério da Saúde, bem como a composição química, nome e registro do técnico ou profissional responsável na entidade profissional competente, com registro ou notificação válidos na ANVISA. Acondicionados em caixa de papelão resistente ao empilhamento, com identificação do nome do fabricante e o nome do produto. Data de fabricação e validade indicados no frasco e na caixa. Validade mínima 12 meses a partir da entrega de cada pedido. </t>
    </r>
    <r>
      <rPr>
        <b/>
        <sz val="10"/>
        <color theme="1"/>
        <rFont val="Calibri"/>
        <family val="2"/>
        <scheme val="minor"/>
      </rPr>
      <t xml:space="preserve">Apresentar: AFE-Autorização de Funcionamento da Empresa </t>
    </r>
    <r>
      <rPr>
        <sz val="10"/>
        <rFont val="Arial"/>
        <family val="2"/>
      </rPr>
      <t>e do fabricante, Notificação no MS/ANVISA, conforme DECRETO Nº 79.094/77 e RDC 184/2001.</t>
    </r>
  </si>
  <si>
    <r>
      <t xml:space="preserve">PASTA PARA LIMPEZA, EMBALAGEM COM 500 GRAMAS *, cor branca, não abrasiva, multiuso para limpeza geral e de mesas com riscos de caneta. Validade mínima de 12 meses a contar da data de entrega. </t>
    </r>
    <r>
      <rPr>
        <b/>
        <sz val="10"/>
        <color theme="1"/>
        <rFont val="Calibri"/>
        <family val="2"/>
        <scheme val="minor"/>
      </rPr>
      <t xml:space="preserve">Apresentar: AFE-Autorização de Funcionamento da Empresa </t>
    </r>
    <r>
      <rPr>
        <sz val="10"/>
        <rFont val="Arial"/>
        <family val="2"/>
      </rPr>
      <t>e do fabricante e Notificação no MS/ANVISA, conforme DECRETO Nº 79.094/77 e RDC 184/2001.</t>
    </r>
  </si>
  <si>
    <r>
      <t xml:space="preserve">SABAO EM BARRA, COMUM, COM 200 GRAMAS*, Sabão comum em barra de 200g, glicerinado. Composição: Sebo bovino, óleo de babaçu, hidróxido de sódio, glicerina, carga, conservante, sequestrante, fragrância, corantes e veículo. Entrega em embalagem (pacote) em filme de polietileno, com 5 (cinco) barras (peças) de 200g e acondicionados em caixa de papelão resistente que suporte empilhamento. Embalagem/rótulo contendo: especificações, indicações, precauções e modo de usar, nome, endereço, CNPJ do fabricante, bem como a composição química, nome e registro do técnico ou profissional responsável na entidade profissional competente. Validade mínima de 12 meses a contar da entrega. </t>
    </r>
    <r>
      <rPr>
        <b/>
        <sz val="10"/>
        <color theme="1"/>
        <rFont val="Calibri"/>
        <family val="2"/>
        <scheme val="minor"/>
      </rPr>
      <t>Apresentar AFE-Autorização de Funcionamento da Empresa</t>
    </r>
    <r>
      <rPr>
        <sz val="10"/>
        <rFont val="Arial"/>
        <family val="2"/>
      </rPr>
      <t xml:space="preserve"> e do fabricante; e Notificação no MS/ANVISA, cfe. DECRETO Nº 79.094/77 e RDC 184/2001).</t>
    </r>
  </si>
  <si>
    <r>
      <t xml:space="preserve">SABAO EM PO, embalagem com no mínimo 900g, sem amaciante, atomizado (granulado). Composição: Linear Alquil Benzeno Sulfonato de Sódio. O produto deverá apresentar: rótulo indicando data de validade, dados do fabricante, marca, precauções, principio ativo e composição do produto e peso líquido. O produto deverá ter validade mínima de 12 meses a partir da data do pedido da entrega. Acondionados em caixa de papelão resistente ou saco plástico resistente.  </t>
    </r>
    <r>
      <rPr>
        <b/>
        <sz val="10"/>
        <color theme="1"/>
        <rFont val="Calibri"/>
        <family val="2"/>
        <scheme val="minor"/>
      </rPr>
      <t>Apresentar: AFE-Autorização de Funcionamento da Empresa</t>
    </r>
    <r>
      <rPr>
        <sz val="10"/>
        <rFont val="Arial"/>
        <family val="2"/>
      </rPr>
      <t xml:space="preserve"> e do fabricante; e Notificação no MS/ANVISA, conforme DECRETO Nº 79.094/77 e RDC 184/2001. Validade mínima de 12 meses a partir da data de entrega.</t>
    </r>
  </si>
  <si>
    <r>
      <t xml:space="preserve">SAPONACEO CREMOSO, PARA LIMPEZA PESADA DE SUPERFICIE,C/300 ML, em frasco com aproximadamente 300ml e aroma preferencialmente limão. NOTIFICAÇÃO NA ANVISA. No rótulo do produto deverá conter: composição, prazo de validade, dados do fabricante. Acondicionados em caixa de papelão resistente ao empilhamento. </t>
    </r>
    <r>
      <rPr>
        <b/>
        <sz val="10"/>
        <color theme="1"/>
        <rFont val="Calibri"/>
        <family val="2"/>
        <scheme val="minor"/>
      </rPr>
      <t>Apresentar: AFE-Autorização de Funcionamento da Empresa</t>
    </r>
    <r>
      <rPr>
        <sz val="10"/>
        <rFont val="Arial"/>
        <family val="2"/>
      </rPr>
      <t xml:space="preserve"> e do fabricante; e Notificação no MS/ANVISA, conforme DECRETO Nº 79.094/77 e RDC 184/2001. Validade mínima: 12 meses a partir da entrega de cada pedido.</t>
    </r>
  </si>
  <si>
    <r>
      <t xml:space="preserve">SACO PLASTICO P/LIXO, CAPACIDADE 100 LITROS,EMBALAGEM COM 100 UNIDADES, saco para lixo doméstico, de polietileno, capacidade 100 litros, COR PRETA,  UNIFORME E HOMOGÊNEA, medindo 75 cm x 105 cm, (variação de ± 2cm), com no mínimo 0,07 mm de espessura; embalados em fardo (pacotes) plásticos resistente, com 100 unidades. O material não pode expelir odor desagradável. </t>
    </r>
    <r>
      <rPr>
        <b/>
        <sz val="10"/>
        <color theme="1"/>
        <rFont val="Calibri"/>
        <family val="2"/>
        <scheme val="minor"/>
      </rPr>
      <t>Será analisada amostra pelo responsável técnico</t>
    </r>
    <r>
      <rPr>
        <sz val="10"/>
        <rFont val="Arial"/>
        <family val="2"/>
      </rPr>
      <t>, através da conferência das medidas e espessura (micrômetro).</t>
    </r>
    <r>
      <rPr>
        <b/>
        <sz val="10"/>
        <color theme="1"/>
        <rFont val="Calibri"/>
        <family val="2"/>
        <scheme val="minor"/>
      </rPr>
      <t xml:space="preserve"> </t>
    </r>
    <r>
      <rPr>
        <sz val="10"/>
        <rFont val="Arial"/>
        <family val="2"/>
      </rPr>
      <t>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</si>
  <si>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50 LITROS,EMBALAGEM COM 100 UNIDADES, saco para lixo doméstico, de polietileno, capacidade 50 litros, COR PRETA,  UNIFORME E HOMOGÊNEA, medindo aproximadamente 63 cm x 80 cm (variação de ± 2cm), com no mínimo 0,06 mm de espessura; embalados em fardo (pacotes) plásticos resistente, com 100 unidades. O material não pode expelir odor desagradável. </t>
    </r>
    <r>
      <rPr>
        <b/>
        <sz val="10"/>
        <color theme="1"/>
        <rFont val="Calibri"/>
        <family val="2"/>
        <scheme val="minor"/>
      </rPr>
      <t>Será analisada amostra pelo responsável técnico</t>
    </r>
    <r>
      <rPr>
        <sz val="10"/>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</si>
  <si>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DE 240L, EMBALAGEM COM 100 UNIDADES, saco para lixo doméstico, de polietileno, capacidade 240 litros, COR PRETA,  UNIFORME E HOMOGÊNEA, medindo aproximadamente 115cm X 115cm (variação de ± 5cm) com no mínimo 0,09 mm de espessura, confeccionado com resina termoplástica virgem (alta densidade), atendendo todos os requisitos da NBR 9190/93 e NBR 9191/02 que não contrariadas por esta especificação. Fardo (pacote) plástico com 100 unidades. O material não pode expelir odor desagradável. </t>
    </r>
    <r>
      <rPr>
        <b/>
        <sz val="10"/>
        <color theme="1"/>
        <rFont val="Calibri"/>
        <family val="2"/>
        <scheme val="minor"/>
      </rPr>
      <t>Será analisada amostra pelo responsável técnico</t>
    </r>
    <r>
      <rPr>
        <sz val="10"/>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</si>
  <si>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SACO PLASTICO P/LIXO, CAPACIDADE PARA 15 LITROS,PRETO,EMB. COM 100 UNIDADES, saco para lixo doméstico, de polietileno, capacidade 15 litros, COR PRETA,  UNIFORME E HOMOGÊNEA, medindo 39 cm x 58 cm, (variação de ± 1cm), com no mínimo 0,04 mm de espessura; embalados em fardo (pacotes) plásticos resistente, com 100 unidades. O material não pode expelir odor desagradável.</t>
    </r>
    <r>
      <rPr>
        <b/>
        <sz val="10"/>
        <color theme="1"/>
        <rFont val="Calibri"/>
        <family val="2"/>
        <scheme val="minor"/>
      </rPr>
      <t xml:space="preserve"> Será analisada amostra pelo responsável técnico</t>
    </r>
    <r>
      <rPr>
        <sz val="10"/>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</si>
  <si>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SACO PLASTICO P/LIXO, CAPACIDADE PARA 30 LITROS,PRETO,EMB.COM 100 UNIDADES, saco para lixo doméstico, de polietileno, capacidade 30 litros, COR PRETA,  UNIFORME E HOMOGÊNEA, medindo aproximadamente 59 cm x 62 cm, (variação de ± 1cm) com no mínimo 0,05 mm de espessura; embalados em fardo (pacotes) plásticos resistente, com 100 unidades. O material não pode expelir odor desagradável. </t>
    </r>
    <r>
      <rPr>
        <b/>
        <sz val="10"/>
        <color theme="1"/>
        <rFont val="Calibri"/>
        <family val="2"/>
        <scheme val="minor"/>
      </rPr>
      <t>Será analisada amostra pelo responsável técnico</t>
    </r>
    <r>
      <rPr>
        <sz val="10"/>
        <rFont val="Arial"/>
        <family val="2"/>
      </rPr>
      <t>, através da conferência das medidas e espessura (micrômetro). A embalagem enviada para amostra deverá ser lacrada de fábrica, COM NO MÍNIMO 20 PEÇAS. A embalagem deve ter o logo da marca cotada e com informações sobre o produto (litragem). Será cobrado na entrega o mesmo material apresentado na amostra</t>
    </r>
  </si>
  <si>
    <r>
      <t xml:space="preserve">ACIDO, ACIDO LIMPA PEDRA, GALAO CONTENDO 5 LITROS, (ácido inibido). Bombona de 5 litros. Validade mínima de 12 meses a partir da data da entrega. Acondionado em caixas de papelão resistente ao empilhamento. </t>
    </r>
    <r>
      <rPr>
        <b/>
        <sz val="10"/>
        <color theme="1"/>
        <rFont val="Calibri"/>
        <family val="2"/>
        <scheme val="minor"/>
      </rPr>
      <t>Apresentar: AFE-Autorização de Funcionamento da Empresa</t>
    </r>
    <r>
      <rPr>
        <sz val="10"/>
        <rFont val="Arial"/>
        <family val="2"/>
      </rPr>
      <t xml:space="preserve"> e do fabricante, Registro no MS/ANVISA, cfe. DECRETO Nº 79.094/77 e RDC 184/2001. </t>
    </r>
  </si>
  <si>
    <r>
      <t xml:space="preserve">ALCOOL PARA USO GERAL, ALCOOL C/70 INPM/LITRO, EMBALAGEM FRASCO 1 LITRO*, álcool etílico hidratado, embalagem plástica de 1 litro para uso geral, com teor alcoólico de 70º INPM, sem perfume. Embalagem contendo: especificações, indicações, precauções e modo de usar, nome, endereço, CNPJ do fabricante, serviço de atendimento ao consumidor, nome e registro do técnico ou profissional responsável na entidade profissional competente. Acondicionado em caixa com 12 litros, confeccionada em papelão resistente que suporte empilhamento; com identificação do nome do produto e do fabricante. A embalagem deverá ostentar a identificação de certidão obtida no âmbito do Sistema Brasileiro de Certificação - SBC, demonstrando conformidade à norma BNR 5991:1997, da Associação Brasileira de Normas Técnicas - ABNT, conforme exigência da Portaria n. 15 do INMETRO, de 29/01/2001. Data de fabricação e data de validade indicados no produto e na caixa. Validade mínima: 24 meses a partir de cada pedido de entrega. </t>
    </r>
    <r>
      <rPr>
        <b/>
        <sz val="10"/>
        <color theme="1"/>
        <rFont val="Calibri"/>
        <family val="2"/>
        <scheme val="minor"/>
      </rPr>
      <t>Apresentar: AFE-Autorização de Funcionamento da Empresa</t>
    </r>
    <r>
      <rPr>
        <sz val="10"/>
        <rFont val="Arial"/>
        <family val="2"/>
      </rPr>
      <t xml:space="preserve"> e do fabricante, e Registro no MS ANVISA, conforme Lei 6360/76, DECRETO Nº 79.094/77, RDC 184/2001.</t>
    </r>
  </si>
  <si>
    <r>
      <t xml:space="preserve">ALCOOL PARA USO GERAL, EM GEL 70% PARA HIGIENIZACAO E ACAO ANTIBACTERIANA, 5 LITROS, antisséptico, para higienização das mãos, com glicerina. Bombona de 5 litros, onde deve constar o número do lote, data da fabricação, prazo de validade e n.º de registro no Ministério da Saúde. Validade mínima de de 12 meses a contar da data da entrega de cada pedido. Entrega em caixas de papelão resistente a empilhamento. </t>
    </r>
    <r>
      <rPr>
        <b/>
        <sz val="10"/>
        <color theme="1"/>
        <rFont val="Calibri"/>
        <family val="2"/>
        <scheme val="minor"/>
      </rPr>
      <t>Apresentar a seguinte documentação: Ficha técnica para comprovar a glicerina.</t>
    </r>
    <r>
      <rPr>
        <sz val="10"/>
        <rFont val="Arial"/>
        <family val="2"/>
      </rPr>
      <t xml:space="preserve"> </t>
    </r>
    <r>
      <rPr>
        <b/>
        <sz val="10"/>
        <color theme="1"/>
        <rFont val="Calibri"/>
        <family val="2"/>
        <scheme val="minor"/>
      </rPr>
      <t>AFE da Empresa e do Fabricante.</t>
    </r>
    <r>
      <rPr>
        <sz val="10"/>
        <rFont val="Arial"/>
        <family val="2"/>
      </rPr>
      <t xml:space="preserve"> Registro na ANVISA </t>
    </r>
    <r>
      <rPr>
        <b/>
        <sz val="10"/>
        <color theme="1"/>
        <rFont val="Calibri"/>
        <family val="2"/>
        <scheme val="minor"/>
      </rPr>
      <t>c</t>
    </r>
    <r>
      <rPr>
        <sz val="10"/>
        <rFont val="Arial"/>
        <family val="2"/>
      </rPr>
      <t>onforme Decreto Nº 79.094/77, RDC 184/2001.</t>
    </r>
  </si>
  <si>
    <r>
      <t xml:space="preserve">ALCOOL PARA USO GERAL, EM GEL, 70, EMBALAGEM COM 500GR, antisséptico, para higienização das mãos, com glicerina. Frasco com 500ml com válvula pump, onde deve constar o número do lote, data da fabricação, prazo de validade e n.º de registro no Ministério da Saúde. Validade mínima de 12 meses a contar da data da entrega de cada pedido. Entrega em caixas de papelão resistente a empilhamento. </t>
    </r>
    <r>
      <rPr>
        <b/>
        <sz val="10"/>
        <color theme="1"/>
        <rFont val="Calibri"/>
        <family val="2"/>
        <scheme val="minor"/>
      </rPr>
      <t>Apresentar a seguinte documentação: Ficha técnica para comprovar a glicerina</t>
    </r>
    <r>
      <rPr>
        <sz val="10"/>
        <rFont val="Arial"/>
        <family val="2"/>
      </rPr>
      <t xml:space="preserve">. </t>
    </r>
    <r>
      <rPr>
        <b/>
        <sz val="10"/>
        <color theme="1"/>
        <rFont val="Calibri"/>
        <family val="2"/>
        <scheme val="minor"/>
      </rPr>
      <t>AFE da Empresa e do Fabricante</t>
    </r>
    <r>
      <rPr>
        <sz val="10"/>
        <rFont val="Arial"/>
        <family val="2"/>
      </rPr>
      <t>. Registro na ANVISA conforme Decreto Nº 79.094/77, RDC 184/2001.</t>
    </r>
  </si>
  <si>
    <r>
      <rPr>
        <b/>
        <sz val="10"/>
        <rFont val="Calibri"/>
        <family val="2"/>
        <scheme val="minor"/>
      </rPr>
      <t xml:space="preserve">Copo de plástico PP descartável, com capacidade mínima para 180ml, embalagem em mangas com 100 unidades, </t>
    </r>
    <r>
      <rPr>
        <sz val="10"/>
        <rFont val="Calibri"/>
        <family val="2"/>
        <scheme val="minor"/>
      </rPr>
      <t>cor branca,  pesando no mínimo 162g, (1,62g por copo, com paredes homogêneas, sem falhas, amassamentos ou rebarbas e dobras oriundas de defeito na fabricação ou sujidade interna ou externa, com bordas não cortantes e com, no máximo, 02 amostras (unidades) por manga com massa abaixo do mínimo exigido), com Registro no INMETRO, acondicionados em caixa de papelão resistente que suporte empilhamento.  (</t>
    </r>
    <r>
      <rPr>
        <b/>
        <sz val="10"/>
        <rFont val="Calibri"/>
        <family val="2"/>
        <scheme val="minor"/>
      </rPr>
      <t>Será analisada a amostra pelo responsável técnico</t>
    </r>
    <r>
      <rPr>
        <sz val="10"/>
        <rFont val="Calibri"/>
        <family val="2"/>
        <scheme val="minor"/>
      </rPr>
      <t>, de uma caixa lacrada de fábrica com 25 centos, através da pesagem aleatória dos pacotes).</t>
    </r>
  </si>
  <si>
    <r>
      <rPr>
        <b/>
        <sz val="10"/>
        <color theme="1"/>
        <rFont val="Calibri"/>
        <family val="2"/>
        <scheme val="minor"/>
      </rPr>
      <t>COPO PLASTICO DESCARTAVEL, OXIBIODEGRADAVEL, CAPACIDADE 180ML.</t>
    </r>
    <r>
      <rPr>
        <sz val="10"/>
        <rFont val="Arial"/>
        <family val="2"/>
      </rPr>
      <t xml:space="preserve"> Copo BIODEGRADÁVEL ou OXIBIODEGRADÁVEL, atóxico em PP (polipropileno), com capacidade de 180ml, de acordo com a Norma ABNT NBR 14.865, versão corrigida de abril de 2021 e certificado pelo INMETRO. Os copos devem ser homogêneos, isentos de materiais estranhos, bolhas, rachaduras, furos, deformações, bordas afiadas ou rebarbas; não devem apresentar sujidade interna ou externamente. Durante a utilização, os copos devem suportar as condições de uso a que se destinam, como temperatura e umidade, sem apresentar vazamentos, desintegração ou deformidades que comprometam o correto e seguro uso, bem como estar em conformidade com as normas vigentes sobre o produto. O acondicionamento deve garantir a higiene e integridade do produto até seu uso. Validade mínima de 9 meses a contar do recebimento definitivo do produto. Os copos devem ter embalagem em mangas com 100 unidades, pesando no mínimo 162g, com, no máximo, 02 amostras (unidades) por manga com massa abaixo do mínimo exigido), acondicionados em caixa de papelão resistente que suporte empilhamento. (</t>
    </r>
    <r>
      <rPr>
        <b/>
        <sz val="10"/>
        <color theme="1"/>
        <rFont val="Calibri"/>
        <family val="2"/>
        <scheme val="minor"/>
      </rPr>
      <t>Será analisada a amostra pelo responsável técnico</t>
    </r>
    <r>
      <rPr>
        <sz val="10"/>
        <rFont val="Arial"/>
        <family val="2"/>
      </rPr>
      <t>, de uma caixa lacrada de fábrica com 25 centos, através da pesagem aleatória dos pacotes).</t>
    </r>
  </si>
  <si>
    <r>
      <t>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t>
    </r>
    <r>
      <rPr>
        <b/>
        <sz val="10"/>
        <color theme="1"/>
        <rFont val="Calibri"/>
        <family val="2"/>
        <scheme val="minor"/>
      </rPr>
      <t xml:space="preserve"> Medidas 0,90 X 0,60m</t>
    </r>
    <r>
      <rPr>
        <sz val="10"/>
        <rFont val="Arial"/>
        <family val="2"/>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</si>
  <si>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0"/>
        <color theme="1"/>
        <rFont val="Calibri"/>
        <family val="2"/>
        <scheme val="minor"/>
      </rPr>
      <t>Medidas 0,70 X 1,40m</t>
    </r>
    <r>
      <rPr>
        <sz val="10"/>
        <rFont val="Arial"/>
        <family val="2"/>
      </rPr>
      <t>. Cor preferencialmente Grafite. Modelo de referência tapete DUO marcas Rodapex ou Kapazi. Permitida variação de até 1% considerando o metro quadrado.</t>
    </r>
  </si>
  <si>
    <r>
      <t xml:space="preserve">CAPACHO/TAPETE, DIVERSOS TAMANHO, CAPACHO/TAPETE. Tapete de fibra de polipropileno (para reter água) com base reforçada com costado anti-derrapante e bordas rebaixada ou aplicada de borracha nitrílica, 100% lavável, resistente à lavagem industrial, capaz de reter seu próprio peso em sujeira e umidade, retenção de até 70% da sujeira e umidade, para locais com alto tráfego. </t>
    </r>
    <r>
      <rPr>
        <b/>
        <sz val="10"/>
        <color theme="1"/>
        <rFont val="Calibri"/>
        <family val="2"/>
        <scheme val="minor"/>
      </rPr>
      <t>Medidas 2,30 X 1,20m</t>
    </r>
    <r>
      <rPr>
        <sz val="10"/>
        <rFont val="Arial"/>
        <family val="2"/>
      </rPr>
      <t>. Cor preferencialmente Grafite. Modelo de referência tapete DUO marcas Rodapex ou Kapazi. Permitida variação de até 1% considerando o metro quadrado.</t>
    </r>
  </si>
  <si>
    <t>CONTROLE DO GESTOR (REITORIA)- (atualizado em 04/02/2025)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</si>
</sst>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 numFmtId="169" formatCode="_-&quot;R$ &quot;* #,##0.00_-;&quot;-R$ &quot;* #,##0.00_-;_-&quot;R$ &quot;* \-??_-;_-@_-"/>
    <numFmt numFmtId="170" formatCode="_-* #,##0.00&quot; €&quot;_-;\-* #,##0.00&quot; €&quot;_-;_-* \-??&quot; €&quot;_-;_-@_-"/>
    <numFmt numFmtId="171" formatCode="_-* #,##0.00_-;\-* #,##0.00_-;_-* \-??_-;_-@_-"/>
    <numFmt numFmtId="172" formatCode="00"/>
    <numFmt numFmtId="173" formatCode="0.0000000%"/>
  </numFmts>
  <fonts count="4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color indexed="56"/>
      <name val="Cambria"/>
      <family val="2"/>
    </font>
    <font>
      <sz val="11"/>
      <name val="Calibri"/>
      <family val="2"/>
      <scheme val="minor"/>
    </font>
    <font>
      <sz val="10"/>
      <name val="Arial"/>
      <family val="2"/>
    </font>
    <font>
      <sz val="12"/>
      <name val="Calibri"/>
      <family val="2"/>
      <scheme val="minor"/>
    </font>
    <font>
      <b/>
      <sz val="11"/>
      <color theme="1"/>
      <name val="Calibri"/>
      <family val="2"/>
      <scheme val="minor"/>
    </font>
    <font>
      <sz val="20"/>
      <name val="Calibri"/>
      <family val="2"/>
      <scheme val="minor"/>
    </font>
    <font>
      <sz val="8"/>
      <name val="Calibri"/>
      <family val="2"/>
      <scheme val="minor"/>
    </font>
    <font>
      <sz val="10"/>
      <name val="Arial"/>
      <family val="2"/>
      <charset val="1"/>
    </font>
    <font>
      <b/>
      <sz val="18"/>
      <color rgb="FF003366"/>
      <name val="Cambria"/>
      <family val="2"/>
      <charset val="1"/>
    </font>
    <font>
      <b/>
      <sz val="11"/>
      <name val="Calibri"/>
      <family val="2"/>
      <scheme val="minor"/>
    </font>
    <font>
      <sz val="12"/>
      <name val="Calibri"/>
      <family val="2"/>
    </font>
    <font>
      <sz val="11"/>
      <name val="Calibri"/>
      <family val="2"/>
    </font>
    <font>
      <sz val="11"/>
      <name val="Arial"/>
      <family val="2"/>
    </font>
    <font>
      <sz val="9"/>
      <color indexed="81"/>
      <name val="Segoe UI"/>
      <family val="2"/>
    </font>
    <font>
      <b/>
      <sz val="9"/>
      <color indexed="81"/>
      <name val="Segoe UI"/>
      <family val="2"/>
    </font>
    <font>
      <b/>
      <sz val="12"/>
      <name val="Calibri"/>
      <family val="2"/>
      <scheme val="minor"/>
    </font>
    <font>
      <b/>
      <sz val="10"/>
      <name val="Arial"/>
      <family val="2"/>
    </font>
    <font>
      <u/>
      <sz val="9"/>
      <color indexed="81"/>
      <name val="Segoe UI"/>
      <family val="2"/>
    </font>
    <font>
      <sz val="10"/>
      <name val="Arial"/>
      <family val="2"/>
    </font>
    <font>
      <sz val="14"/>
      <name val="Calibri"/>
      <family val="2"/>
      <scheme val="minor"/>
    </font>
    <font>
      <sz val="16"/>
      <name val="Calibri"/>
      <family val="2"/>
      <scheme val="minor"/>
    </font>
    <font>
      <b/>
      <sz val="14"/>
      <name val="Calibri"/>
      <family val="2"/>
      <scheme val="minor"/>
    </font>
    <font>
      <b/>
      <sz val="16"/>
      <name val="Calibri"/>
      <family val="2"/>
      <scheme val="minor"/>
    </font>
    <font>
      <u/>
      <sz val="11"/>
      <name val="Calibri"/>
      <family val="2"/>
      <scheme val="minor"/>
    </font>
    <font>
      <sz val="8"/>
      <name val="Arial"/>
      <family val="2"/>
    </font>
    <font>
      <u/>
      <sz val="16"/>
      <name val="Calibri"/>
      <family val="2"/>
      <scheme val="minor"/>
    </font>
    <font>
      <u/>
      <sz val="16"/>
      <color rgb="FFFF0000"/>
      <name val="Calibri"/>
      <family val="2"/>
      <scheme val="minor"/>
    </font>
    <font>
      <b/>
      <sz val="10"/>
      <color rgb="FFFF0000"/>
      <name val="Arial"/>
      <family val="2"/>
    </font>
    <font>
      <sz val="10"/>
      <color theme="1"/>
      <name val="Arial"/>
      <family val="2"/>
    </font>
    <font>
      <sz val="10"/>
      <color theme="1"/>
      <name val="Arial"/>
      <family val="2"/>
    </font>
    <font>
      <b/>
      <sz val="10"/>
      <color theme="1"/>
      <name val="Arial"/>
      <family val="2"/>
    </font>
    <font>
      <b/>
      <sz val="20"/>
      <color theme="0"/>
      <name val="Arial"/>
      <family val="2"/>
    </font>
    <font>
      <b/>
      <sz val="18"/>
      <color theme="0"/>
      <name val="Arial"/>
      <family val="2"/>
    </font>
    <font>
      <b/>
      <sz val="12"/>
      <color theme="1"/>
      <name val="Calibri"/>
      <family val="2"/>
      <scheme val="minor"/>
    </font>
    <font>
      <sz val="12"/>
      <name val="Arial"/>
      <family val="2"/>
    </font>
    <font>
      <b/>
      <sz val="10"/>
      <color theme="1"/>
      <name val="Calibri"/>
      <family val="2"/>
      <scheme val="minor"/>
    </font>
    <font>
      <sz val="10"/>
      <name val="Calibri"/>
      <family val="2"/>
      <scheme val="minor"/>
    </font>
    <font>
      <b/>
      <sz val="10"/>
      <name val="Calibri"/>
      <family val="2"/>
      <scheme val="minor"/>
    </font>
  </fonts>
  <fills count="32">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11"/>
        <bgColor indexed="64"/>
      </patternFill>
    </fill>
    <fill>
      <patternFill patternType="solid">
        <fgColor indexed="13"/>
        <bgColor indexed="26"/>
      </patternFill>
    </fill>
    <fill>
      <patternFill patternType="solid">
        <fgColor rgb="FFFFFF00"/>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bgColor indexed="64"/>
      </patternFill>
    </fill>
    <fill>
      <patternFill patternType="solid">
        <fgColor theme="2" tint="-0.249977111117893"/>
        <bgColor indexed="64"/>
      </patternFill>
    </fill>
    <fill>
      <patternFill patternType="solid">
        <fgColor theme="5" tint="0.59999389629810485"/>
        <bgColor indexed="64"/>
      </patternFill>
    </fill>
    <fill>
      <patternFill patternType="solid">
        <fgColor rgb="FFFFC000"/>
        <bgColor indexed="64"/>
      </patternFill>
    </fill>
    <fill>
      <patternFill patternType="solid">
        <fgColor rgb="FF95B3D7"/>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3" tint="0.59999389629810485"/>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rgb="FF00B050"/>
        <bgColor indexed="10"/>
      </patternFill>
    </fill>
    <fill>
      <patternFill patternType="solid">
        <fgColor theme="3"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5" tint="0.39997558519241921"/>
        <bgColor indexed="10"/>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theme="4" tint="0.39997558519241921"/>
      </left>
      <right/>
      <top style="thin">
        <color theme="4" tint="0.39997558519241921"/>
      </top>
      <bottom/>
      <diagonal/>
    </border>
    <border>
      <left style="thin">
        <color theme="4" tint="0.39997558519241921"/>
      </left>
      <right style="thin">
        <color theme="4" tint="0.39997558519241921"/>
      </right>
      <top style="thin">
        <color theme="4" tint="0.39997558519241921"/>
      </top>
      <bottom/>
      <diagonal/>
    </border>
    <border>
      <left/>
      <right/>
      <top style="thin">
        <color theme="4" tint="0.39997558519241921"/>
      </top>
      <bottom/>
      <diagonal/>
    </border>
    <border>
      <left style="thin">
        <color indexed="64"/>
      </left>
      <right/>
      <top style="thin">
        <color auto="1"/>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s>
  <cellStyleXfs count="107">
    <xf numFmtId="0" fontId="0" fillId="0" borderId="0"/>
    <xf numFmtId="0" fontId="7" fillId="0" borderId="0"/>
    <xf numFmtId="164" fontId="7" fillId="0" borderId="0" applyFill="0" applyBorder="0" applyAlignment="0" applyProtection="0"/>
    <xf numFmtId="165" fontId="7" fillId="0" borderId="0" applyFill="0" applyBorder="0" applyAlignment="0" applyProtection="0"/>
    <xf numFmtId="0" fontId="8" fillId="0" borderId="0" applyNumberFormat="0" applyFill="0" applyBorder="0" applyAlignment="0" applyProtection="0"/>
    <xf numFmtId="44" fontId="10" fillId="0" borderId="0" applyFont="0" applyFill="0" applyBorder="0" applyAlignment="0" applyProtection="0"/>
    <xf numFmtId="167" fontId="10"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167"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9" fontId="7" fillId="0" borderId="0" applyFont="0" applyFill="0" applyBorder="0" applyAlignment="0" applyProtection="0"/>
    <xf numFmtId="44" fontId="6" fillId="0" borderId="0" applyFont="0" applyFill="0" applyBorder="0" applyAlignment="0" applyProtection="0"/>
    <xf numFmtId="169" fontId="7" fillId="0" borderId="0" applyBorder="0" applyProtection="0"/>
    <xf numFmtId="169" fontId="7" fillId="0" borderId="0" applyBorder="0" applyProtection="0"/>
    <xf numFmtId="170" fontId="7" fillId="0" borderId="0" applyBorder="0" applyProtection="0"/>
    <xf numFmtId="170" fontId="7" fillId="0" borderId="0" applyBorder="0" applyProtection="0"/>
    <xf numFmtId="169" fontId="7" fillId="0" borderId="0" applyBorder="0" applyProtection="0"/>
    <xf numFmtId="0" fontId="15" fillId="0" borderId="0"/>
    <xf numFmtId="9" fontId="7" fillId="0" borderId="0" applyBorder="0" applyProtection="0"/>
    <xf numFmtId="165" fontId="15" fillId="0" borderId="0" applyBorder="0" applyProtection="0"/>
    <xf numFmtId="171" fontId="15" fillId="0" borderId="0" applyBorder="0" applyProtection="0"/>
    <xf numFmtId="171" fontId="15" fillId="0" borderId="0" applyBorder="0" applyProtection="0"/>
    <xf numFmtId="171" fontId="15" fillId="0" borderId="0" applyBorder="0" applyProtection="0"/>
    <xf numFmtId="171" fontId="15" fillId="0" borderId="0" applyBorder="0" applyProtection="0"/>
    <xf numFmtId="165" fontId="15" fillId="0" borderId="0" applyBorder="0" applyProtection="0"/>
    <xf numFmtId="0" fontId="16" fillId="0" borderId="0" applyBorder="0" applyProtection="0"/>
    <xf numFmtId="44" fontId="7" fillId="0" borderId="0" applyFont="0" applyFill="0" applyBorder="0" applyAlignment="0" applyProtection="0"/>
    <xf numFmtId="44" fontId="5"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4" fillId="0" borderId="0" applyFont="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3" fillId="0" borderId="0" applyFont="0" applyFill="0" applyBorder="0" applyAlignment="0" applyProtection="0"/>
    <xf numFmtId="44" fontId="7" fillId="0" borderId="0" applyFont="0" applyFill="0" applyBorder="0" applyAlignment="0" applyProtection="0"/>
    <xf numFmtId="44" fontId="3"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3" fillId="0" borderId="0" applyFont="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2" fillId="0" borderId="0" applyFont="0" applyFill="0" applyBorder="0" applyAlignment="0" applyProtection="0"/>
    <xf numFmtId="44" fontId="7" fillId="0" borderId="0" applyFont="0" applyFill="0" applyBorder="0" applyAlignment="0" applyProtection="0"/>
    <xf numFmtId="44" fontId="2"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2" fillId="0" borderId="0" applyFont="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1"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7" fillId="0" borderId="0" applyFont="0" applyFill="0" applyBorder="0" applyAlignment="0" applyProtection="0"/>
    <xf numFmtId="43" fontId="7" fillId="0" borderId="0" applyFill="0" applyBorder="0" applyAlignment="0" applyProtection="0"/>
    <xf numFmtId="43" fontId="7" fillId="0" borderId="0" applyFill="0" applyBorder="0" applyAlignment="0" applyProtection="0"/>
    <xf numFmtId="44" fontId="1" fillId="0" borderId="0" applyFont="0" applyFill="0" applyBorder="0" applyAlignment="0" applyProtection="0"/>
    <xf numFmtId="9" fontId="26" fillId="0" borderId="0" applyFont="0" applyFill="0" applyBorder="0" applyAlignment="0" applyProtection="0"/>
  </cellStyleXfs>
  <cellXfs count="256">
    <xf numFmtId="0" fontId="0" fillId="0" borderId="0" xfId="0"/>
    <xf numFmtId="0" fontId="9" fillId="0" borderId="0" xfId="1" applyFont="1" applyFill="1" applyAlignment="1">
      <alignment horizontal="center" vertical="center" wrapText="1"/>
    </xf>
    <xf numFmtId="0" fontId="9" fillId="0" borderId="0" xfId="1" applyFont="1" applyAlignment="1">
      <alignment wrapText="1"/>
    </xf>
    <xf numFmtId="0" fontId="9" fillId="0" borderId="0" xfId="1" applyFont="1" applyFill="1" applyAlignment="1">
      <alignment vertical="center" wrapText="1"/>
    </xf>
    <xf numFmtId="0" fontId="9" fillId="0" borderId="0" xfId="1" applyFont="1" applyFill="1" applyAlignment="1" applyProtection="1">
      <alignment wrapText="1"/>
      <protection locked="0"/>
    </xf>
    <xf numFmtId="3" fontId="9" fillId="0" borderId="0" xfId="1" applyNumberFormat="1" applyFont="1" applyAlignment="1" applyProtection="1">
      <alignment wrapText="1"/>
      <protection locked="0"/>
    </xf>
    <xf numFmtId="0" fontId="9" fillId="0" borderId="0" xfId="1" applyFont="1" applyAlignment="1" applyProtection="1">
      <alignment wrapText="1"/>
      <protection locked="0"/>
    </xf>
    <xf numFmtId="44" fontId="9" fillId="7" borderId="1" xfId="1" applyNumberFormat="1" applyFont="1" applyFill="1" applyBorder="1" applyAlignment="1">
      <alignment vertical="center" wrapText="1"/>
    </xf>
    <xf numFmtId="0" fontId="9" fillId="6" borderId="1" xfId="0" applyFont="1" applyFill="1" applyBorder="1" applyAlignment="1">
      <alignment horizontal="center" vertical="center" wrapText="1"/>
    </xf>
    <xf numFmtId="44" fontId="9" fillId="7" borderId="1" xfId="1" applyNumberFormat="1" applyFont="1" applyFill="1" applyBorder="1" applyAlignment="1">
      <alignment horizontal="center" vertical="center" wrapText="1"/>
    </xf>
    <xf numFmtId="0" fontId="9" fillId="2" borderId="1" xfId="1" applyFont="1" applyFill="1" applyBorder="1" applyAlignment="1" applyProtection="1">
      <alignment horizontal="center" vertical="center" wrapText="1"/>
      <protection locked="0"/>
    </xf>
    <xf numFmtId="0" fontId="9" fillId="2" borderId="1" xfId="1" applyFont="1" applyFill="1" applyBorder="1" applyAlignment="1" applyProtection="1">
      <alignment horizontal="center" vertical="center" wrapText="1"/>
    </xf>
    <xf numFmtId="166" fontId="9" fillId="2" borderId="1" xfId="1" applyNumberFormat="1" applyFont="1" applyFill="1" applyBorder="1" applyAlignment="1">
      <alignment horizontal="center" vertical="center" wrapText="1"/>
    </xf>
    <xf numFmtId="166" fontId="9" fillId="4" borderId="1" xfId="0" applyNumberFormat="1" applyFont="1" applyFill="1" applyBorder="1" applyAlignment="1">
      <alignment horizontal="center" vertical="center" wrapText="1"/>
    </xf>
    <xf numFmtId="3" fontId="9" fillId="3" borderId="1" xfId="1" applyNumberFormat="1" applyFont="1" applyFill="1" applyBorder="1" applyAlignment="1" applyProtection="1">
      <alignment horizontal="center" vertical="center" wrapText="1"/>
      <protection locked="0"/>
    </xf>
    <xf numFmtId="4" fontId="9" fillId="0" borderId="0" xfId="1" applyNumberFormat="1" applyFont="1" applyFill="1" applyAlignment="1">
      <alignment horizontal="center" vertical="center" wrapText="1"/>
    </xf>
    <xf numFmtId="166" fontId="9" fillId="0" borderId="0" xfId="0" applyNumberFormat="1" applyFont="1" applyFill="1" applyAlignment="1">
      <alignment horizontal="center" vertical="center" wrapText="1"/>
    </xf>
    <xf numFmtId="44" fontId="9" fillId="0" borderId="0" xfId="5" applyFont="1" applyFill="1" applyAlignment="1">
      <alignment horizontal="center" vertical="center" wrapText="1"/>
    </xf>
    <xf numFmtId="168" fontId="9" fillId="2" borderId="1" xfId="3" applyNumberFormat="1" applyFont="1" applyFill="1" applyBorder="1" applyAlignment="1" applyProtection="1">
      <alignment horizontal="center" vertical="center" wrapText="1"/>
    </xf>
    <xf numFmtId="0" fontId="13" fillId="0" borderId="0" xfId="1" applyFont="1" applyFill="1" applyAlignment="1">
      <alignment horizontal="center" vertical="center" wrapText="1"/>
    </xf>
    <xf numFmtId="0" fontId="12" fillId="8" borderId="1" xfId="0" applyFont="1" applyFill="1" applyBorder="1" applyAlignment="1">
      <alignment horizontal="center" vertical="center"/>
    </xf>
    <xf numFmtId="0" fontId="12" fillId="8" borderId="1" xfId="0" applyFont="1" applyFill="1" applyBorder="1" applyAlignment="1">
      <alignment horizontal="center" vertical="center" wrapText="1"/>
    </xf>
    <xf numFmtId="0" fontId="9" fillId="8" borderId="0" xfId="1" applyFont="1" applyFill="1" applyAlignment="1">
      <alignment horizontal="center" vertical="center" wrapText="1"/>
    </xf>
    <xf numFmtId="0" fontId="14" fillId="0" borderId="0" xfId="1" applyFont="1" applyFill="1" applyAlignment="1">
      <alignment horizontal="center" vertical="center"/>
    </xf>
    <xf numFmtId="0" fontId="14" fillId="0" borderId="0" xfId="1" applyFont="1" applyFill="1" applyAlignment="1">
      <alignment horizontal="center" vertical="center" wrapText="1"/>
    </xf>
    <xf numFmtId="166" fontId="9" fillId="8" borderId="1" xfId="1" applyNumberFormat="1" applyFont="1" applyFill="1" applyBorder="1" applyAlignment="1">
      <alignment horizontal="center" vertical="center" wrapText="1"/>
    </xf>
    <xf numFmtId="0" fontId="9" fillId="8" borderId="1" xfId="1" applyFont="1" applyFill="1" applyBorder="1" applyAlignment="1" applyProtection="1">
      <alignment horizontal="center" vertical="center" wrapText="1"/>
      <protection locked="0"/>
    </xf>
    <xf numFmtId="0" fontId="9" fillId="2" borderId="1" xfId="1" applyNumberFormat="1" applyFont="1" applyFill="1" applyBorder="1" applyAlignment="1" applyProtection="1">
      <alignment horizontal="center" vertical="center" wrapText="1"/>
      <protection locked="0"/>
    </xf>
    <xf numFmtId="3" fontId="9" fillId="0" borderId="1" xfId="1" applyNumberFormat="1" applyFont="1" applyFill="1" applyBorder="1" applyAlignment="1" applyProtection="1">
      <alignment horizontal="center" vertical="center" wrapText="1"/>
      <protection locked="0"/>
    </xf>
    <xf numFmtId="0" fontId="9" fillId="0" borderId="1" xfId="1" applyFont="1" applyBorder="1" applyAlignment="1">
      <alignment wrapText="1"/>
    </xf>
    <xf numFmtId="168" fontId="9" fillId="0" borderId="1" xfId="1" applyNumberFormat="1" applyFont="1" applyBorder="1" applyAlignment="1">
      <alignment wrapText="1"/>
    </xf>
    <xf numFmtId="0" fontId="9" fillId="0" borderId="1" xfId="1" applyFont="1" applyFill="1" applyBorder="1" applyAlignment="1">
      <alignment horizontal="center" wrapText="1"/>
    </xf>
    <xf numFmtId="3" fontId="9" fillId="0" borderId="1" xfId="1" applyNumberFormat="1" applyFont="1" applyBorder="1" applyAlignment="1" applyProtection="1">
      <alignment horizontal="center" vertical="center" wrapText="1"/>
      <protection locked="0"/>
    </xf>
    <xf numFmtId="14" fontId="9" fillId="2" borderId="12" xfId="1" applyNumberFormat="1" applyFont="1" applyFill="1" applyBorder="1" applyAlignment="1" applyProtection="1">
      <alignment horizontal="center" vertical="center" wrapText="1"/>
      <protection locked="0"/>
    </xf>
    <xf numFmtId="0" fontId="9" fillId="11" borderId="12" xfId="1" applyFont="1" applyFill="1" applyBorder="1" applyAlignment="1">
      <alignment horizontal="center" vertical="center" wrapText="1"/>
    </xf>
    <xf numFmtId="0" fontId="0" fillId="0" borderId="12" xfId="0" applyBorder="1" applyAlignment="1">
      <alignment horizontal="center" vertical="center"/>
    </xf>
    <xf numFmtId="168" fontId="9" fillId="2" borderId="4" xfId="3" applyNumberFormat="1" applyFont="1" applyFill="1" applyBorder="1" applyAlignment="1" applyProtection="1">
      <alignment horizontal="center" vertical="center" wrapText="1"/>
    </xf>
    <xf numFmtId="0" fontId="9" fillId="11" borderId="4" xfId="1" applyFont="1" applyFill="1" applyBorder="1" applyAlignment="1">
      <alignment horizontal="center" vertical="center" wrapText="1"/>
    </xf>
    <xf numFmtId="0" fontId="35" fillId="0" borderId="12" xfId="0" applyFont="1" applyBorder="1" applyAlignment="1">
      <alignment horizontal="center" vertical="center"/>
    </xf>
    <xf numFmtId="0" fontId="12" fillId="8" borderId="12" xfId="0" applyFont="1" applyFill="1" applyBorder="1" applyAlignment="1">
      <alignment horizontal="center" vertical="center" wrapText="1"/>
    </xf>
    <xf numFmtId="0" fontId="9" fillId="0" borderId="0" xfId="0" applyFont="1" applyFill="1" applyBorder="1" applyAlignment="1">
      <alignment horizontal="center" vertical="center" wrapText="1"/>
    </xf>
    <xf numFmtId="166" fontId="9" fillId="0" borderId="0" xfId="0" applyNumberFormat="1" applyFont="1" applyFill="1" applyBorder="1" applyAlignment="1">
      <alignment horizontal="center" vertical="center" wrapText="1"/>
    </xf>
    <xf numFmtId="3" fontId="9" fillId="0" borderId="0" xfId="1" applyNumberFormat="1" applyFont="1" applyFill="1" applyBorder="1" applyAlignment="1" applyProtection="1">
      <alignment wrapText="1"/>
      <protection locked="0"/>
    </xf>
    <xf numFmtId="0" fontId="9" fillId="0" borderId="0" xfId="1" applyFont="1" applyFill="1" applyBorder="1" applyAlignment="1">
      <alignment wrapText="1"/>
    </xf>
    <xf numFmtId="44" fontId="9" fillId="7" borderId="12" xfId="1" applyNumberFormat="1" applyFont="1" applyFill="1" applyBorder="1" applyAlignment="1">
      <alignment horizontal="center" vertical="center" wrapText="1"/>
    </xf>
    <xf numFmtId="3" fontId="9" fillId="12" borderId="12" xfId="0" applyNumberFormat="1" applyFont="1" applyFill="1" applyBorder="1" applyAlignment="1">
      <alignment horizontal="center" vertical="center" wrapText="1"/>
    </xf>
    <xf numFmtId="166" fontId="9" fillId="2" borderId="12" xfId="1" applyNumberFormat="1" applyFont="1" applyFill="1" applyBorder="1" applyAlignment="1">
      <alignment horizontal="center" vertical="center" wrapText="1"/>
    </xf>
    <xf numFmtId="168" fontId="9" fillId="2" borderId="12" xfId="3" applyNumberFormat="1" applyFont="1" applyFill="1" applyBorder="1" applyAlignment="1" applyProtection="1">
      <alignment horizontal="center" vertical="center" wrapText="1"/>
    </xf>
    <xf numFmtId="0" fontId="9" fillId="11" borderId="3" xfId="1" applyFont="1" applyFill="1" applyBorder="1" applyAlignment="1">
      <alignment horizontal="center" vertical="center" wrapText="1"/>
    </xf>
    <xf numFmtId="0" fontId="9" fillId="11" borderId="9" xfId="1" applyFont="1" applyFill="1" applyBorder="1" applyAlignment="1">
      <alignment horizontal="center" vertical="center" wrapText="1"/>
    </xf>
    <xf numFmtId="0" fontId="9" fillId="0" borderId="0" xfId="1" applyFont="1" applyFill="1" applyBorder="1" applyAlignment="1">
      <alignment horizontal="center" vertical="center" wrapText="1"/>
    </xf>
    <xf numFmtId="9" fontId="9" fillId="0" borderId="0" xfId="13" applyFont="1" applyFill="1" applyBorder="1" applyAlignment="1">
      <alignment horizontal="center" vertical="center" wrapText="1"/>
    </xf>
    <xf numFmtId="44" fontId="9" fillId="0" borderId="0" xfId="1" applyNumberFormat="1" applyFont="1" applyFill="1" applyBorder="1" applyAlignment="1">
      <alignment horizontal="center" vertical="center" wrapText="1"/>
    </xf>
    <xf numFmtId="173" fontId="9" fillId="0" borderId="0" xfId="13" applyNumberFormat="1" applyFont="1" applyFill="1" applyBorder="1" applyAlignment="1">
      <alignment horizontal="center" vertical="center" wrapText="1"/>
    </xf>
    <xf numFmtId="3" fontId="9" fillId="15" borderId="12" xfId="0" applyNumberFormat="1" applyFont="1" applyFill="1" applyBorder="1" applyAlignment="1">
      <alignment horizontal="center" vertical="center" wrapText="1"/>
    </xf>
    <xf numFmtId="3" fontId="9" fillId="17" borderId="12" xfId="0" applyNumberFormat="1" applyFont="1" applyFill="1" applyBorder="1" applyAlignment="1">
      <alignment horizontal="center" vertical="center" wrapText="1"/>
    </xf>
    <xf numFmtId="0" fontId="0" fillId="18" borderId="0" xfId="0" applyFill="1"/>
    <xf numFmtId="0" fontId="0" fillId="19" borderId="0" xfId="0" applyFill="1"/>
    <xf numFmtId="0" fontId="0" fillId="20" borderId="0" xfId="0" applyFill="1"/>
    <xf numFmtId="0" fontId="0" fillId="9" borderId="0" xfId="0" applyFill="1"/>
    <xf numFmtId="0" fontId="38" fillId="22" borderId="21" xfId="0" applyFont="1" applyFill="1" applyBorder="1"/>
    <xf numFmtId="0" fontId="38" fillId="18" borderId="21" xfId="0" applyFont="1" applyFill="1" applyBorder="1"/>
    <xf numFmtId="0" fontId="38" fillId="19" borderId="21" xfId="0" applyFont="1" applyFill="1" applyBorder="1" applyAlignment="1">
      <alignment horizontal="center"/>
    </xf>
    <xf numFmtId="0" fontId="38" fillId="20" borderId="21" xfId="0" applyFont="1" applyFill="1" applyBorder="1" applyAlignment="1">
      <alignment horizontal="center"/>
    </xf>
    <xf numFmtId="10" fontId="36" fillId="18" borderId="21" xfId="106" applyNumberFormat="1" applyFont="1" applyFill="1" applyBorder="1"/>
    <xf numFmtId="9" fontId="36" fillId="18" borderId="21" xfId="106" applyNumberFormat="1" applyFont="1" applyFill="1" applyBorder="1"/>
    <xf numFmtId="3" fontId="36" fillId="19" borderId="21" xfId="0" applyNumberFormat="1" applyFont="1" applyFill="1" applyBorder="1"/>
    <xf numFmtId="0" fontId="36" fillId="20" borderId="21" xfId="0" applyFont="1" applyFill="1" applyBorder="1"/>
    <xf numFmtId="0" fontId="38" fillId="22" borderId="23" xfId="0" applyFont="1" applyFill="1" applyBorder="1"/>
    <xf numFmtId="0" fontId="36" fillId="21" borderId="23" xfId="0" applyFont="1" applyFill="1" applyBorder="1"/>
    <xf numFmtId="0" fontId="36" fillId="22" borderId="23" xfId="0" applyFont="1" applyFill="1" applyBorder="1"/>
    <xf numFmtId="0" fontId="0" fillId="9" borderId="0" xfId="0" applyFill="1" applyAlignment="1"/>
    <xf numFmtId="0" fontId="24" fillId="17" borderId="0" xfId="0" applyFont="1" applyFill="1" applyAlignment="1">
      <alignment horizontal="center"/>
    </xf>
    <xf numFmtId="0" fontId="38" fillId="14" borderId="21" xfId="0" applyFont="1" applyFill="1" applyBorder="1" applyAlignment="1">
      <alignment horizontal="center"/>
    </xf>
    <xf numFmtId="0" fontId="38" fillId="14" borderId="22" xfId="0" applyFont="1" applyFill="1" applyBorder="1" applyAlignment="1">
      <alignment horizontal="center"/>
    </xf>
    <xf numFmtId="10" fontId="36" fillId="21" borderId="21" xfId="106" applyNumberFormat="1" applyFont="1" applyFill="1" applyBorder="1"/>
    <xf numFmtId="3" fontId="37" fillId="14" borderId="21" xfId="0" applyNumberFormat="1" applyFont="1" applyFill="1" applyBorder="1"/>
    <xf numFmtId="3" fontId="37" fillId="14" borderId="22" xfId="0" applyNumberFormat="1" applyFont="1" applyFill="1" applyBorder="1"/>
    <xf numFmtId="10" fontId="36" fillId="22" borderId="21" xfId="106" applyNumberFormat="1" applyFont="1" applyFill="1" applyBorder="1"/>
    <xf numFmtId="10" fontId="0" fillId="17" borderId="0" xfId="106" applyNumberFormat="1" applyFont="1" applyFill="1"/>
    <xf numFmtId="0" fontId="9" fillId="2" borderId="12" xfId="1" applyFont="1" applyFill="1" applyBorder="1" applyAlignment="1" applyProtection="1">
      <alignment horizontal="center" vertical="center" wrapText="1"/>
    </xf>
    <xf numFmtId="1" fontId="9" fillId="0" borderId="1" xfId="1" applyNumberFormat="1" applyFont="1" applyFill="1" applyBorder="1" applyAlignment="1" applyProtection="1">
      <alignment horizontal="center" vertical="center" wrapText="1"/>
      <protection locked="0"/>
    </xf>
    <xf numFmtId="0" fontId="9" fillId="7" borderId="1" xfId="0" applyNumberFormat="1" applyFont="1" applyFill="1" applyBorder="1" applyAlignment="1">
      <alignment horizontal="left" vertical="center" wrapText="1"/>
    </xf>
    <xf numFmtId="44" fontId="9" fillId="0" borderId="0" xfId="5" applyFont="1" applyFill="1" applyAlignment="1" applyProtection="1">
      <alignment wrapText="1"/>
      <protection locked="0"/>
    </xf>
    <xf numFmtId="44" fontId="9" fillId="0" borderId="0" xfId="1" applyNumberFormat="1" applyFont="1" applyAlignment="1">
      <alignment wrapText="1"/>
    </xf>
    <xf numFmtId="1" fontId="9" fillId="17" borderId="4" xfId="0" applyNumberFormat="1" applyFont="1" applyFill="1" applyBorder="1" applyAlignment="1">
      <alignment horizontal="center" vertical="center" wrapText="1"/>
    </xf>
    <xf numFmtId="3" fontId="9" fillId="25" borderId="4" xfId="0" applyNumberFormat="1" applyFont="1" applyFill="1" applyBorder="1" applyAlignment="1">
      <alignment horizontal="center" vertical="center" wrapText="1"/>
    </xf>
    <xf numFmtId="3" fontId="9" fillId="26" borderId="4" xfId="1" applyNumberFormat="1" applyFont="1" applyFill="1" applyBorder="1" applyAlignment="1" applyProtection="1">
      <alignment horizontal="center" vertical="center" wrapText="1"/>
      <protection locked="0"/>
    </xf>
    <xf numFmtId="172" fontId="18" fillId="9" borderId="7" xfId="0" applyNumberFormat="1" applyFont="1" applyFill="1" applyBorder="1" applyAlignment="1">
      <alignment horizontal="center" vertical="center"/>
    </xf>
    <xf numFmtId="172" fontId="18" fillId="9" borderId="7" xfId="0" applyNumberFormat="1" applyFont="1" applyFill="1" applyBorder="1" applyAlignment="1">
      <alignment horizontal="center" vertical="center" wrapText="1"/>
    </xf>
    <xf numFmtId="172" fontId="18" fillId="16" borderId="7" xfId="0" applyNumberFormat="1" applyFont="1" applyFill="1" applyBorder="1" applyAlignment="1">
      <alignment horizontal="center" vertical="center"/>
    </xf>
    <xf numFmtId="172" fontId="18" fillId="16" borderId="7" xfId="0" applyNumberFormat="1" applyFont="1" applyFill="1" applyBorder="1" applyAlignment="1">
      <alignment horizontal="center" vertical="center" wrapText="1"/>
    </xf>
    <xf numFmtId="172" fontId="18" fillId="0" borderId="7" xfId="0" applyNumberFormat="1" applyFont="1" applyBorder="1" applyAlignment="1">
      <alignment horizontal="center" vertical="center"/>
    </xf>
    <xf numFmtId="172" fontId="18" fillId="0" borderId="7" xfId="0" applyNumberFormat="1" applyFont="1" applyBorder="1" applyAlignment="1">
      <alignment horizontal="center" vertical="center" wrapText="1"/>
    </xf>
    <xf numFmtId="172" fontId="18" fillId="16" borderId="4" xfId="0" applyNumberFormat="1" applyFont="1" applyFill="1" applyBorder="1" applyAlignment="1">
      <alignment horizontal="center" vertical="center"/>
    </xf>
    <xf numFmtId="172" fontId="18" fillId="16" borderId="4" xfId="0" applyNumberFormat="1" applyFont="1" applyFill="1" applyBorder="1" applyAlignment="1">
      <alignment horizontal="center" vertical="center" wrapText="1"/>
    </xf>
    <xf numFmtId="0" fontId="0" fillId="0" borderId="7" xfId="0" applyBorder="1" applyAlignment="1">
      <alignment horizontal="center" vertical="center" wrapText="1"/>
    </xf>
    <xf numFmtId="0" fontId="0" fillId="16" borderId="7" xfId="0" applyFill="1" applyBorder="1" applyAlignment="1">
      <alignment horizontal="center" vertical="center" wrapText="1"/>
    </xf>
    <xf numFmtId="0" fontId="9" fillId="16" borderId="7" xfId="0" applyFont="1" applyFill="1" applyBorder="1" applyAlignment="1">
      <alignment horizontal="center" vertical="center" wrapText="1"/>
    </xf>
    <xf numFmtId="0" fontId="0" fillId="16" borderId="4" xfId="0" applyFill="1" applyBorder="1" applyAlignment="1">
      <alignment horizontal="center" vertical="center" wrapText="1"/>
    </xf>
    <xf numFmtId="0" fontId="11" fillId="9" borderId="7" xfId="0" applyFont="1" applyFill="1" applyBorder="1" applyAlignment="1">
      <alignment horizontal="center" vertical="center" wrapText="1"/>
    </xf>
    <xf numFmtId="0" fontId="11" fillId="16" borderId="7"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16" borderId="4" xfId="0" applyFont="1" applyFill="1" applyBorder="1" applyAlignment="1">
      <alignment horizontal="center" vertical="center" wrapText="1"/>
    </xf>
    <xf numFmtId="0" fontId="0" fillId="0" borderId="12" xfId="0" applyBorder="1" applyAlignment="1">
      <alignment horizontal="center" vertical="center" wrapText="1"/>
    </xf>
    <xf numFmtId="0" fontId="0" fillId="16" borderId="12" xfId="0" applyFill="1" applyBorder="1" applyAlignment="1">
      <alignment horizontal="center" vertical="center" wrapText="1"/>
    </xf>
    <xf numFmtId="0" fontId="0" fillId="16" borderId="12" xfId="0" applyFill="1" applyBorder="1" applyAlignment="1">
      <alignment horizontal="center" vertical="center"/>
    </xf>
    <xf numFmtId="44" fontId="19" fillId="9" borderId="2" xfId="106" applyNumberFormat="1" applyFont="1" applyFill="1" applyBorder="1" applyAlignment="1">
      <alignment horizontal="center" vertical="center"/>
    </xf>
    <xf numFmtId="44" fontId="19" fillId="16" borderId="2" xfId="106" applyNumberFormat="1" applyFont="1" applyFill="1" applyBorder="1" applyAlignment="1">
      <alignment horizontal="center" vertical="center"/>
    </xf>
    <xf numFmtId="44" fontId="19" fillId="16" borderId="12" xfId="106" applyNumberFormat="1" applyFont="1" applyFill="1" applyBorder="1" applyAlignment="1">
      <alignment horizontal="center" vertical="center"/>
    </xf>
    <xf numFmtId="3" fontId="9" fillId="6" borderId="1" xfId="0" applyNumberFormat="1" applyFont="1" applyFill="1" applyBorder="1" applyAlignment="1">
      <alignment horizontal="center" vertical="center" wrapText="1"/>
    </xf>
    <xf numFmtId="3" fontId="9" fillId="12" borderId="1" xfId="0" applyNumberFormat="1" applyFont="1" applyFill="1" applyBorder="1" applyAlignment="1">
      <alignment horizontal="center" vertical="center" wrapText="1"/>
    </xf>
    <xf numFmtId="44" fontId="9" fillId="0" borderId="0" xfId="50" applyFont="1" applyFill="1" applyBorder="1" applyAlignment="1" applyProtection="1">
      <alignment horizontal="center" vertical="center" wrapText="1"/>
      <protection locked="0"/>
    </xf>
    <xf numFmtId="3" fontId="9" fillId="0" borderId="0" xfId="1" applyNumberFormat="1" applyFont="1" applyFill="1" applyBorder="1" applyAlignment="1" applyProtection="1">
      <alignment horizontal="center" vertical="center" wrapText="1"/>
      <protection locked="0"/>
    </xf>
    <xf numFmtId="0" fontId="9" fillId="0" borderId="0" xfId="1" applyFont="1" applyFill="1" applyBorder="1" applyAlignment="1">
      <alignment horizontal="center" wrapText="1"/>
    </xf>
    <xf numFmtId="168" fontId="9" fillId="0" borderId="0" xfId="1" applyNumberFormat="1" applyFont="1" applyFill="1" applyBorder="1" applyAlignment="1">
      <alignment wrapText="1"/>
    </xf>
    <xf numFmtId="3" fontId="9" fillId="0" borderId="12" xfId="1" applyNumberFormat="1" applyFont="1" applyFill="1" applyBorder="1" applyAlignment="1" applyProtection="1">
      <alignment horizontal="center" vertical="center" wrapText="1"/>
      <protection locked="0"/>
    </xf>
    <xf numFmtId="3" fontId="9" fillId="0" borderId="12" xfId="1" applyNumberFormat="1" applyFont="1" applyBorder="1" applyAlignment="1" applyProtection="1">
      <alignment horizontal="center" vertical="center" wrapText="1"/>
      <protection locked="0"/>
    </xf>
    <xf numFmtId="0" fontId="9" fillId="0" borderId="12" xfId="1" applyFont="1" applyBorder="1" applyAlignment="1">
      <alignment wrapText="1"/>
    </xf>
    <xf numFmtId="3" fontId="9" fillId="6" borderId="4" xfId="0" applyNumberFormat="1" applyFont="1" applyFill="1" applyBorder="1" applyAlignment="1">
      <alignment horizontal="center" vertical="center" wrapText="1"/>
    </xf>
    <xf numFmtId="3" fontId="9" fillId="5" borderId="2" xfId="1" applyNumberFormat="1" applyFont="1" applyFill="1" applyBorder="1" applyAlignment="1" applyProtection="1">
      <alignment horizontal="center" vertical="center" wrapText="1"/>
      <protection locked="0"/>
    </xf>
    <xf numFmtId="3" fontId="9" fillId="5" borderId="3" xfId="1" applyNumberFormat="1" applyFont="1" applyFill="1" applyBorder="1" applyAlignment="1" applyProtection="1">
      <alignment horizontal="center" vertical="center" wrapText="1"/>
      <protection locked="0"/>
    </xf>
    <xf numFmtId="0" fontId="28" fillId="6" borderId="6" xfId="0" quotePrefix="1" applyNumberFormat="1" applyFont="1" applyFill="1" applyBorder="1" applyAlignment="1">
      <alignment vertical="center" wrapText="1"/>
    </xf>
    <xf numFmtId="0" fontId="9" fillId="6" borderId="4" xfId="1" applyFont="1" applyFill="1" applyBorder="1" applyAlignment="1">
      <alignment horizontal="center" vertical="center" wrapText="1"/>
    </xf>
    <xf numFmtId="166" fontId="11" fillId="27" borderId="18" xfId="1" applyNumberFormat="1" applyFont="1" applyFill="1" applyBorder="1" applyAlignment="1">
      <alignment horizontal="center" vertical="center" wrapText="1"/>
    </xf>
    <xf numFmtId="166" fontId="11" fillId="27" borderId="19" xfId="1" applyNumberFormat="1" applyFont="1" applyFill="1" applyBorder="1" applyAlignment="1">
      <alignment horizontal="center" vertical="center" wrapText="1"/>
    </xf>
    <xf numFmtId="166" fontId="11" fillId="28" borderId="19" xfId="1" applyNumberFormat="1" applyFont="1" applyFill="1" applyBorder="1" applyAlignment="1">
      <alignment horizontal="center" vertical="center" wrapText="1"/>
    </xf>
    <xf numFmtId="166" fontId="11" fillId="29" borderId="19" xfId="1" applyNumberFormat="1" applyFont="1" applyFill="1" applyBorder="1" applyAlignment="1">
      <alignment horizontal="center" vertical="center" wrapText="1"/>
    </xf>
    <xf numFmtId="166" fontId="11" fillId="24" borderId="19" xfId="1" applyNumberFormat="1" applyFont="1" applyFill="1" applyBorder="1" applyAlignment="1">
      <alignment horizontal="center" vertical="center" wrapText="1"/>
    </xf>
    <xf numFmtId="166" fontId="11" fillId="24" borderId="19" xfId="1" quotePrefix="1" applyNumberFormat="1" applyFont="1" applyFill="1" applyBorder="1" applyAlignment="1">
      <alignment horizontal="center" vertical="center" wrapText="1"/>
    </xf>
    <xf numFmtId="166" fontId="11" fillId="24" borderId="20" xfId="1" applyNumberFormat="1" applyFont="1" applyFill="1" applyBorder="1" applyAlignment="1">
      <alignment horizontal="center" vertical="center" wrapText="1"/>
    </xf>
    <xf numFmtId="166" fontId="9" fillId="27" borderId="16" xfId="0" applyNumberFormat="1" applyFont="1" applyFill="1" applyBorder="1" applyAlignment="1">
      <alignment horizontal="center" vertical="center" wrapText="1"/>
    </xf>
    <xf numFmtId="166" fontId="9" fillId="27" borderId="4" xfId="0" applyNumberFormat="1" applyFont="1" applyFill="1" applyBorder="1" applyAlignment="1">
      <alignment horizontal="center" vertical="center" wrapText="1"/>
    </xf>
    <xf numFmtId="166" fontId="9" fillId="28" borderId="12" xfId="0" applyNumberFormat="1" applyFont="1" applyFill="1" applyBorder="1" applyAlignment="1">
      <alignment horizontal="center" vertical="center" wrapText="1"/>
    </xf>
    <xf numFmtId="166" fontId="9" fillId="28" borderId="4" xfId="0" applyNumberFormat="1" applyFont="1" applyFill="1" applyBorder="1" applyAlignment="1">
      <alignment horizontal="center" vertical="center" wrapText="1"/>
    </xf>
    <xf numFmtId="166" fontId="9" fillId="29" borderId="12" xfId="0" applyNumberFormat="1" applyFont="1" applyFill="1" applyBorder="1" applyAlignment="1">
      <alignment horizontal="center" vertical="center" wrapText="1"/>
    </xf>
    <xf numFmtId="166" fontId="9" fillId="29" borderId="4" xfId="0" applyNumberFormat="1" applyFont="1" applyFill="1" applyBorder="1" applyAlignment="1">
      <alignment horizontal="center" vertical="center" wrapText="1"/>
    </xf>
    <xf numFmtId="166" fontId="9" fillId="24" borderId="12" xfId="0" applyNumberFormat="1" applyFont="1" applyFill="1" applyBorder="1" applyAlignment="1">
      <alignment horizontal="center" vertical="center" wrapText="1"/>
    </xf>
    <xf numFmtId="166" fontId="9" fillId="24" borderId="4" xfId="0" applyNumberFormat="1" applyFont="1" applyFill="1" applyBorder="1" applyAlignment="1">
      <alignment horizontal="center" vertical="center" wrapText="1"/>
    </xf>
    <xf numFmtId="166" fontId="9" fillId="24" borderId="17" xfId="0" applyNumberFormat="1" applyFont="1" applyFill="1" applyBorder="1" applyAlignment="1">
      <alignment horizontal="center" vertical="center" wrapText="1"/>
    </xf>
    <xf numFmtId="166" fontId="23" fillId="30" borderId="6" xfId="1" applyNumberFormat="1" applyFont="1" applyFill="1" applyBorder="1" applyAlignment="1">
      <alignment horizontal="center" vertical="center" wrapText="1"/>
    </xf>
    <xf numFmtId="0" fontId="23" fillId="30" borderId="12" xfId="1" applyFont="1" applyFill="1" applyBorder="1" applyAlignment="1" applyProtection="1">
      <alignment horizontal="center" vertical="center" wrapText="1"/>
      <protection locked="0"/>
    </xf>
    <xf numFmtId="166" fontId="9" fillId="30" borderId="6" xfId="0" applyNumberFormat="1" applyFont="1" applyFill="1" applyBorder="1" applyAlignment="1">
      <alignment horizontal="center" vertical="center" wrapText="1"/>
    </xf>
    <xf numFmtId="166" fontId="9" fillId="30" borderId="5" xfId="0" applyNumberFormat="1" applyFont="1" applyFill="1" applyBorder="1" applyAlignment="1">
      <alignment horizontal="center" vertical="center" wrapText="1"/>
    </xf>
    <xf numFmtId="3" fontId="9" fillId="31" borderId="4" xfId="1" applyNumberFormat="1" applyFont="1" applyFill="1" applyBorder="1" applyAlignment="1" applyProtection="1">
      <alignment horizontal="center" vertical="center" wrapText="1"/>
      <protection locked="0"/>
    </xf>
    <xf numFmtId="166" fontId="9" fillId="30" borderId="12" xfId="0" applyNumberFormat="1" applyFont="1" applyFill="1" applyBorder="1" applyAlignment="1">
      <alignment horizontal="center" vertical="center" wrapText="1"/>
    </xf>
    <xf numFmtId="168" fontId="9" fillId="7" borderId="1" xfId="3" applyNumberFormat="1" applyFont="1" applyFill="1" applyBorder="1" applyAlignment="1" applyProtection="1">
      <alignment horizontal="center" vertical="center" wrapText="1"/>
    </xf>
    <xf numFmtId="0" fontId="11" fillId="0" borderId="12" xfId="0" applyFont="1" applyBorder="1" applyAlignment="1">
      <alignment horizontal="center" wrapText="1"/>
    </xf>
    <xf numFmtId="0" fontId="11" fillId="16" borderId="12" xfId="0" applyFont="1" applyFill="1" applyBorder="1" applyAlignment="1">
      <alignment horizontal="center" wrapText="1"/>
    </xf>
    <xf numFmtId="172" fontId="11" fillId="9" borderId="7" xfId="0" applyNumberFormat="1" applyFont="1" applyFill="1" applyBorder="1" applyAlignment="1">
      <alignment horizontal="center" vertical="center"/>
    </xf>
    <xf numFmtId="172" fontId="11" fillId="9" borderId="7" xfId="0" applyNumberFormat="1" applyFont="1" applyFill="1" applyBorder="1" applyAlignment="1">
      <alignment horizontal="center" vertical="center" wrapText="1"/>
    </xf>
    <xf numFmtId="172" fontId="11" fillId="16" borderId="7" xfId="0" applyNumberFormat="1" applyFont="1" applyFill="1" applyBorder="1" applyAlignment="1">
      <alignment horizontal="center" vertical="center"/>
    </xf>
    <xf numFmtId="172" fontId="11" fillId="16" borderId="7" xfId="0" applyNumberFormat="1" applyFont="1" applyFill="1" applyBorder="1" applyAlignment="1">
      <alignment horizontal="center" vertical="center" wrapText="1"/>
    </xf>
    <xf numFmtId="172" fontId="11" fillId="16" borderId="4" xfId="0" applyNumberFormat="1" applyFont="1" applyFill="1" applyBorder="1" applyAlignment="1">
      <alignment horizontal="center" vertical="center"/>
    </xf>
    <xf numFmtId="172" fontId="11" fillId="16" borderId="4"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1" fillId="0" borderId="12" xfId="0" applyFont="1" applyBorder="1" applyAlignment="1">
      <alignment horizontal="center" vertical="center"/>
    </xf>
    <xf numFmtId="44" fontId="11" fillId="9" borderId="2" xfId="106" applyNumberFormat="1" applyFont="1" applyFill="1" applyBorder="1" applyAlignment="1">
      <alignment horizontal="center" vertical="center"/>
    </xf>
    <xf numFmtId="0" fontId="11" fillId="16" borderId="12" xfId="0" applyFont="1" applyFill="1" applyBorder="1" applyAlignment="1">
      <alignment horizontal="center" vertical="center" wrapText="1"/>
    </xf>
    <xf numFmtId="0" fontId="11" fillId="16" borderId="12" xfId="0" applyFont="1" applyFill="1" applyBorder="1" applyAlignment="1">
      <alignment horizontal="center" vertical="center"/>
    </xf>
    <xf numFmtId="44" fontId="11" fillId="16" borderId="2" xfId="106" applyNumberFormat="1" applyFont="1" applyFill="1" applyBorder="1" applyAlignment="1">
      <alignment horizontal="center" vertical="center"/>
    </xf>
    <xf numFmtId="44" fontId="11" fillId="16" borderId="12" xfId="106" applyNumberFormat="1" applyFont="1" applyFill="1" applyBorder="1" applyAlignment="1">
      <alignment horizontal="center" vertical="center"/>
    </xf>
    <xf numFmtId="0" fontId="17" fillId="8" borderId="12" xfId="1" applyFont="1" applyFill="1" applyBorder="1" applyAlignment="1">
      <alignment horizontal="center" vertical="center" wrapText="1"/>
    </xf>
    <xf numFmtId="44" fontId="9" fillId="0" borderId="0" xfId="5" applyFont="1" applyAlignment="1" applyProtection="1">
      <alignment wrapText="1"/>
      <protection locked="0"/>
    </xf>
    <xf numFmtId="0" fontId="11" fillId="0" borderId="0" xfId="1" applyFont="1" applyFill="1" applyAlignment="1" applyProtection="1">
      <alignment wrapText="1"/>
      <protection locked="0"/>
    </xf>
    <xf numFmtId="166" fontId="11" fillId="0" borderId="0" xfId="0" applyNumberFormat="1" applyFont="1" applyFill="1" applyAlignment="1">
      <alignment horizontal="center" vertical="center" wrapText="1"/>
    </xf>
    <xf numFmtId="0" fontId="9" fillId="0" borderId="0" xfId="1" applyFont="1" applyBorder="1" applyAlignment="1">
      <alignment wrapText="1"/>
    </xf>
    <xf numFmtId="0" fontId="42" fillId="0" borderId="12" xfId="0" applyFont="1" applyBorder="1" applyAlignment="1">
      <alignment horizontal="center" wrapText="1"/>
    </xf>
    <xf numFmtId="0" fontId="42" fillId="16" borderId="12" xfId="0" applyFont="1" applyFill="1" applyBorder="1" applyAlignment="1">
      <alignment horizontal="center" wrapText="1"/>
    </xf>
    <xf numFmtId="3" fontId="9" fillId="0" borderId="0" xfId="1" applyNumberFormat="1" applyFont="1" applyBorder="1" applyAlignment="1" applyProtection="1">
      <alignment horizontal="center" vertical="center" wrapText="1"/>
      <protection locked="0"/>
    </xf>
    <xf numFmtId="168" fontId="9" fillId="0" borderId="0" xfId="1" applyNumberFormat="1" applyFont="1" applyBorder="1" applyAlignment="1">
      <alignment wrapText="1"/>
    </xf>
    <xf numFmtId="0" fontId="9" fillId="0" borderId="0" xfId="1" applyFont="1" applyBorder="1" applyAlignment="1" applyProtection="1">
      <alignment wrapText="1"/>
      <protection locked="0"/>
    </xf>
    <xf numFmtId="0" fontId="20" fillId="0" borderId="12" xfId="0" applyFont="1" applyBorder="1" applyAlignment="1">
      <alignment horizontal="center" wrapText="1"/>
    </xf>
    <xf numFmtId="0" fontId="20" fillId="16" borderId="12" xfId="0" applyFont="1" applyFill="1" applyBorder="1" applyAlignment="1">
      <alignment horizontal="center" wrapText="1"/>
    </xf>
    <xf numFmtId="0" fontId="9" fillId="16" borderId="12" xfId="0" applyFont="1" applyFill="1" applyBorder="1" applyAlignment="1">
      <alignment horizontal="center" wrapText="1"/>
    </xf>
    <xf numFmtId="3" fontId="9" fillId="0" borderId="0" xfId="0" applyNumberFormat="1" applyFont="1" applyFill="1" applyBorder="1" applyAlignment="1">
      <alignment horizontal="center" vertical="center" wrapText="1"/>
    </xf>
    <xf numFmtId="0" fontId="7" fillId="0" borderId="12" xfId="0" applyFont="1" applyBorder="1" applyAlignment="1">
      <alignment horizontal="center" wrapText="1"/>
    </xf>
    <xf numFmtId="0" fontId="7" fillId="16" borderId="12" xfId="0" applyFont="1" applyFill="1" applyBorder="1" applyAlignment="1">
      <alignment horizontal="center" wrapText="1"/>
    </xf>
    <xf numFmtId="0" fontId="44" fillId="16" borderId="12" xfId="0" applyFont="1" applyFill="1" applyBorder="1" applyAlignment="1">
      <alignment horizontal="center" wrapText="1"/>
    </xf>
    <xf numFmtId="0" fontId="40" fillId="23" borderId="7" xfId="0" applyFont="1" applyFill="1" applyBorder="1" applyAlignment="1">
      <alignment horizontal="center" vertical="center" wrapText="1"/>
    </xf>
    <xf numFmtId="0" fontId="40" fillId="23" borderId="11" xfId="0" applyFont="1" applyFill="1" applyBorder="1" applyAlignment="1">
      <alignment horizontal="center" vertical="center" wrapText="1"/>
    </xf>
    <xf numFmtId="0" fontId="40" fillId="23" borderId="8" xfId="0" applyFont="1" applyFill="1" applyBorder="1" applyAlignment="1">
      <alignment horizontal="center" vertical="center" wrapText="1"/>
    </xf>
    <xf numFmtId="0" fontId="40" fillId="23" borderId="0" xfId="0" applyFont="1" applyFill="1" applyBorder="1" applyAlignment="1">
      <alignment horizontal="center" vertical="center" wrapText="1"/>
    </xf>
    <xf numFmtId="0" fontId="40" fillId="23" borderId="9" xfId="0" applyFont="1" applyFill="1" applyBorder="1" applyAlignment="1">
      <alignment horizontal="center" vertical="center" wrapText="1"/>
    </xf>
    <xf numFmtId="0" fontId="40" fillId="23" borderId="10" xfId="0" applyFont="1" applyFill="1" applyBorder="1" applyAlignment="1">
      <alignment horizontal="center" vertical="center" wrapText="1"/>
    </xf>
    <xf numFmtId="10" fontId="39" fillId="24" borderId="7" xfId="106" applyNumberFormat="1" applyFont="1" applyFill="1" applyBorder="1" applyAlignment="1">
      <alignment horizontal="center" vertical="center"/>
    </xf>
    <xf numFmtId="10" fontId="39" fillId="24" borderId="11" xfId="106" applyNumberFormat="1" applyFont="1" applyFill="1" applyBorder="1" applyAlignment="1">
      <alignment horizontal="center" vertical="center"/>
    </xf>
    <xf numFmtId="10" fontId="39" fillId="24" borderId="13" xfId="106" applyNumberFormat="1" applyFont="1" applyFill="1" applyBorder="1" applyAlignment="1">
      <alignment horizontal="center" vertical="center"/>
    </xf>
    <xf numFmtId="10" fontId="39" fillId="24" borderId="8" xfId="106" applyNumberFormat="1" applyFont="1" applyFill="1" applyBorder="1" applyAlignment="1">
      <alignment horizontal="center" vertical="center"/>
    </xf>
    <xf numFmtId="10" fontId="39" fillId="24" borderId="0" xfId="106" applyNumberFormat="1" applyFont="1" applyFill="1" applyBorder="1" applyAlignment="1">
      <alignment horizontal="center" vertical="center"/>
    </xf>
    <xf numFmtId="10" fontId="39" fillId="24" borderId="14" xfId="106" applyNumberFormat="1" applyFont="1" applyFill="1" applyBorder="1" applyAlignment="1">
      <alignment horizontal="center" vertical="center"/>
    </xf>
    <xf numFmtId="10" fontId="39" fillId="24" borderId="9" xfId="106" applyNumberFormat="1" applyFont="1" applyFill="1" applyBorder="1" applyAlignment="1">
      <alignment horizontal="center" vertical="center"/>
    </xf>
    <xf numFmtId="10" fontId="39" fillId="24" borderId="10" xfId="106" applyNumberFormat="1" applyFont="1" applyFill="1" applyBorder="1" applyAlignment="1">
      <alignment horizontal="center" vertical="center"/>
    </xf>
    <xf numFmtId="10" fontId="39" fillId="24" borderId="15" xfId="106" applyNumberFormat="1" applyFont="1" applyFill="1" applyBorder="1" applyAlignment="1">
      <alignment horizontal="center" vertical="center"/>
    </xf>
    <xf numFmtId="0" fontId="40" fillId="23" borderId="7" xfId="0" applyFont="1" applyFill="1" applyBorder="1" applyAlignment="1">
      <alignment horizontal="center" vertical="center"/>
    </xf>
    <xf numFmtId="0" fontId="40" fillId="23" borderId="11" xfId="0" applyFont="1" applyFill="1" applyBorder="1" applyAlignment="1">
      <alignment horizontal="center" vertical="center"/>
    </xf>
    <xf numFmtId="0" fontId="40" fillId="23" borderId="8" xfId="0" applyFont="1" applyFill="1" applyBorder="1" applyAlignment="1">
      <alignment horizontal="center" vertical="center"/>
    </xf>
    <xf numFmtId="0" fontId="40" fillId="23" borderId="0" xfId="0" applyFont="1" applyFill="1" applyBorder="1" applyAlignment="1">
      <alignment horizontal="center" vertical="center"/>
    </xf>
    <xf numFmtId="0" fontId="40" fillId="23" borderId="9" xfId="0" applyFont="1" applyFill="1" applyBorder="1" applyAlignment="1">
      <alignment horizontal="center" vertical="center"/>
    </xf>
    <xf numFmtId="0" fontId="40" fillId="23" borderId="10" xfId="0" applyFont="1" applyFill="1" applyBorder="1" applyAlignment="1">
      <alignment horizontal="center" vertical="center"/>
    </xf>
    <xf numFmtId="10" fontId="39" fillId="25" borderId="7" xfId="106" applyNumberFormat="1" applyFont="1" applyFill="1" applyBorder="1" applyAlignment="1">
      <alignment horizontal="center" vertical="center"/>
    </xf>
    <xf numFmtId="10" fontId="39" fillId="25" borderId="11" xfId="106" applyNumberFormat="1" applyFont="1" applyFill="1" applyBorder="1" applyAlignment="1">
      <alignment horizontal="center" vertical="center"/>
    </xf>
    <xf numFmtId="10" fontId="39" fillId="25" borderId="13" xfId="106" applyNumberFormat="1" applyFont="1" applyFill="1" applyBorder="1" applyAlignment="1">
      <alignment horizontal="center" vertical="center"/>
    </xf>
    <xf numFmtId="10" fontId="39" fillId="25" borderId="8" xfId="106" applyNumberFormat="1" applyFont="1" applyFill="1" applyBorder="1" applyAlignment="1">
      <alignment horizontal="center" vertical="center"/>
    </xf>
    <xf numFmtId="10" fontId="39" fillId="25" borderId="0" xfId="106" applyNumberFormat="1" applyFont="1" applyFill="1" applyBorder="1" applyAlignment="1">
      <alignment horizontal="center" vertical="center"/>
    </xf>
    <xf numFmtId="10" fontId="39" fillId="25" borderId="14" xfId="106" applyNumberFormat="1" applyFont="1" applyFill="1" applyBorder="1" applyAlignment="1">
      <alignment horizontal="center" vertical="center"/>
    </xf>
    <xf numFmtId="10" fontId="39" fillId="25" borderId="9" xfId="106" applyNumberFormat="1" applyFont="1" applyFill="1" applyBorder="1" applyAlignment="1">
      <alignment horizontal="center" vertical="center"/>
    </xf>
    <xf numFmtId="10" fontId="39" fillId="25" borderId="10" xfId="106" applyNumberFormat="1" applyFont="1" applyFill="1" applyBorder="1" applyAlignment="1">
      <alignment horizontal="center" vertical="center"/>
    </xf>
    <xf numFmtId="10" fontId="39" fillId="25" borderId="15" xfId="106" applyNumberFormat="1" applyFont="1" applyFill="1" applyBorder="1" applyAlignment="1">
      <alignment horizontal="center" vertical="center"/>
    </xf>
    <xf numFmtId="10" fontId="39" fillId="17" borderId="7" xfId="106" applyNumberFormat="1" applyFont="1" applyFill="1" applyBorder="1" applyAlignment="1">
      <alignment horizontal="center" vertical="center"/>
    </xf>
    <xf numFmtId="10" fontId="39" fillId="17" borderId="11" xfId="106" applyNumberFormat="1" applyFont="1" applyFill="1" applyBorder="1" applyAlignment="1">
      <alignment horizontal="center" vertical="center"/>
    </xf>
    <xf numFmtId="10" fontId="39" fillId="17" borderId="13" xfId="106" applyNumberFormat="1" applyFont="1" applyFill="1" applyBorder="1" applyAlignment="1">
      <alignment horizontal="center" vertical="center"/>
    </xf>
    <xf numFmtId="10" fontId="39" fillId="17" borderId="8" xfId="106" applyNumberFormat="1" applyFont="1" applyFill="1" applyBorder="1" applyAlignment="1">
      <alignment horizontal="center" vertical="center"/>
    </xf>
    <xf numFmtId="10" fontId="39" fillId="17" borderId="0" xfId="106" applyNumberFormat="1" applyFont="1" applyFill="1" applyBorder="1" applyAlignment="1">
      <alignment horizontal="center" vertical="center"/>
    </xf>
    <xf numFmtId="10" fontId="39" fillId="17" borderId="14" xfId="106" applyNumberFormat="1" applyFont="1" applyFill="1" applyBorder="1" applyAlignment="1">
      <alignment horizontal="center" vertical="center"/>
    </xf>
    <xf numFmtId="10" fontId="39" fillId="17" borderId="9" xfId="106" applyNumberFormat="1" applyFont="1" applyFill="1" applyBorder="1" applyAlignment="1">
      <alignment horizontal="center" vertical="center"/>
    </xf>
    <xf numFmtId="10" fontId="39" fillId="17" borderId="10" xfId="106" applyNumberFormat="1" applyFont="1" applyFill="1" applyBorder="1" applyAlignment="1">
      <alignment horizontal="center" vertical="center"/>
    </xf>
    <xf numFmtId="10" fontId="39" fillId="17" borderId="15" xfId="106" applyNumberFormat="1" applyFont="1" applyFill="1" applyBorder="1" applyAlignment="1">
      <alignment horizontal="center" vertical="center"/>
    </xf>
    <xf numFmtId="0" fontId="0" fillId="18" borderId="0" xfId="0" applyFill="1" applyAlignment="1">
      <alignment horizontal="center"/>
    </xf>
    <xf numFmtId="0" fontId="0" fillId="19" borderId="0" xfId="0" applyFill="1" applyAlignment="1">
      <alignment horizontal="center"/>
    </xf>
    <xf numFmtId="0" fontId="0" fillId="20" borderId="0" xfId="0" applyFill="1" applyAlignment="1">
      <alignment horizontal="center"/>
    </xf>
    <xf numFmtId="0" fontId="7" fillId="14" borderId="0" xfId="0" applyFont="1" applyFill="1" applyAlignment="1">
      <alignment horizontal="center"/>
    </xf>
    <xf numFmtId="0" fontId="0" fillId="14" borderId="0" xfId="0" applyFill="1" applyAlignment="1">
      <alignment horizontal="center"/>
    </xf>
    <xf numFmtId="0" fontId="7" fillId="17" borderId="0" xfId="0" applyFont="1" applyFill="1" applyAlignment="1">
      <alignment horizontal="center"/>
    </xf>
    <xf numFmtId="0" fontId="0" fillId="17" borderId="0" xfId="0" applyFill="1" applyAlignment="1">
      <alignment horizontal="center"/>
    </xf>
    <xf numFmtId="3" fontId="9" fillId="5" borderId="1" xfId="1" applyNumberFormat="1" applyFont="1" applyFill="1" applyBorder="1" applyAlignment="1" applyProtection="1">
      <alignment horizontal="center" vertical="center" wrapText="1"/>
      <protection locked="0"/>
    </xf>
    <xf numFmtId="0" fontId="9" fillId="7" borderId="1" xfId="0" applyNumberFormat="1" applyFont="1" applyFill="1" applyBorder="1" applyAlignment="1">
      <alignment horizontal="left" vertical="center" wrapText="1"/>
    </xf>
    <xf numFmtId="0" fontId="9" fillId="7" borderId="12" xfId="0" applyNumberFormat="1" applyFont="1" applyFill="1" applyBorder="1" applyAlignment="1">
      <alignment horizontal="left" vertical="center" wrapText="1"/>
    </xf>
    <xf numFmtId="3" fontId="9" fillId="5" borderId="2" xfId="1" applyNumberFormat="1" applyFont="1" applyFill="1" applyBorder="1" applyAlignment="1" applyProtection="1">
      <alignment horizontal="center" vertical="center" wrapText="1"/>
      <protection locked="0"/>
    </xf>
    <xf numFmtId="3" fontId="9" fillId="5" borderId="3" xfId="1" applyNumberFormat="1" applyFont="1" applyFill="1" applyBorder="1" applyAlignment="1" applyProtection="1">
      <alignment horizontal="center" vertical="center" wrapText="1"/>
      <protection locked="0"/>
    </xf>
    <xf numFmtId="0" fontId="17" fillId="0" borderId="9" xfId="1" applyFont="1" applyBorder="1" applyAlignment="1">
      <alignment horizontal="center" wrapText="1"/>
    </xf>
    <xf numFmtId="0" fontId="17" fillId="0" borderId="10" xfId="1" applyFont="1" applyBorder="1" applyAlignment="1">
      <alignment horizontal="center" wrapText="1"/>
    </xf>
    <xf numFmtId="0" fontId="27" fillId="10" borderId="4" xfId="0" applyNumberFormat="1" applyFont="1" applyFill="1" applyBorder="1" applyAlignment="1">
      <alignment horizontal="center" vertical="center" wrapText="1"/>
    </xf>
    <xf numFmtId="0" fontId="27" fillId="10" borderId="5" xfId="0" applyNumberFormat="1" applyFont="1" applyFill="1" applyBorder="1" applyAlignment="1">
      <alignment horizontal="center" vertical="center" wrapText="1"/>
    </xf>
    <xf numFmtId="0" fontId="27" fillId="10" borderId="6" xfId="0" applyNumberFormat="1" applyFont="1" applyFill="1" applyBorder="1" applyAlignment="1">
      <alignment horizontal="center" vertical="center" wrapText="1"/>
    </xf>
    <xf numFmtId="0" fontId="30" fillId="10" borderId="1" xfId="0" applyNumberFormat="1" applyFont="1" applyFill="1" applyBorder="1" applyAlignment="1">
      <alignment horizontal="center" vertical="center" wrapText="1"/>
    </xf>
    <xf numFmtId="0" fontId="30" fillId="10" borderId="12" xfId="0" applyNumberFormat="1" applyFont="1" applyFill="1" applyBorder="1" applyAlignment="1">
      <alignment horizontal="center" vertical="center" wrapText="1"/>
    </xf>
    <xf numFmtId="0" fontId="27" fillId="13" borderId="4" xfId="0" applyNumberFormat="1" applyFont="1" applyFill="1" applyBorder="1" applyAlignment="1">
      <alignment horizontal="center" vertical="center" wrapText="1"/>
    </xf>
    <xf numFmtId="0" fontId="27" fillId="13" borderId="5" xfId="0" applyNumberFormat="1" applyFont="1" applyFill="1" applyBorder="1" applyAlignment="1">
      <alignment horizontal="center" vertical="center" wrapText="1"/>
    </xf>
    <xf numFmtId="0" fontId="27" fillId="13" borderId="12" xfId="0" applyNumberFormat="1" applyFont="1" applyFill="1" applyBorder="1" applyAlignment="1">
      <alignment horizontal="center" vertical="center" wrapText="1"/>
    </xf>
    <xf numFmtId="0" fontId="28" fillId="13" borderId="4" xfId="0" quotePrefix="1" applyNumberFormat="1" applyFont="1" applyFill="1" applyBorder="1" applyAlignment="1">
      <alignment horizontal="center" vertical="center" wrapText="1"/>
    </xf>
    <xf numFmtId="0" fontId="28" fillId="13" borderId="5" xfId="0" quotePrefix="1" applyNumberFormat="1" applyFont="1" applyFill="1" applyBorder="1" applyAlignment="1">
      <alignment horizontal="center" vertical="center" wrapText="1"/>
    </xf>
    <xf numFmtId="0" fontId="28" fillId="27" borderId="24" xfId="0" applyFont="1" applyFill="1" applyBorder="1" applyAlignment="1">
      <alignment horizontal="center" vertical="center" wrapText="1"/>
    </xf>
    <xf numFmtId="0" fontId="28" fillId="27" borderId="25" xfId="0" applyFont="1" applyFill="1" applyBorder="1" applyAlignment="1">
      <alignment horizontal="center" vertical="center" wrapText="1"/>
    </xf>
    <xf numFmtId="0" fontId="28" fillId="27" borderId="26" xfId="0" applyFont="1" applyFill="1" applyBorder="1" applyAlignment="1">
      <alignment horizontal="center" vertical="center" wrapText="1"/>
    </xf>
    <xf numFmtId="0" fontId="28" fillId="28" borderId="24" xfId="0" applyFont="1" applyFill="1" applyBorder="1" applyAlignment="1">
      <alignment horizontal="center" vertical="center" wrapText="1"/>
    </xf>
    <xf numFmtId="0" fontId="28" fillId="28" borderId="25" xfId="0" applyFont="1" applyFill="1" applyBorder="1" applyAlignment="1">
      <alignment horizontal="center" vertical="center" wrapText="1"/>
    </xf>
    <xf numFmtId="0" fontId="28" fillId="28" borderId="26" xfId="0" applyFont="1" applyFill="1" applyBorder="1" applyAlignment="1">
      <alignment horizontal="center" vertical="center" wrapText="1"/>
    </xf>
    <xf numFmtId="0" fontId="28" fillId="29" borderId="24" xfId="0" applyFont="1" applyFill="1" applyBorder="1" applyAlignment="1">
      <alignment horizontal="center" vertical="center" wrapText="1"/>
    </xf>
    <xf numFmtId="0" fontId="28" fillId="29" borderId="25" xfId="0" applyFont="1" applyFill="1" applyBorder="1" applyAlignment="1">
      <alignment horizontal="center" vertical="center" wrapText="1"/>
    </xf>
    <xf numFmtId="0" fontId="28" fillId="29" borderId="26" xfId="0" applyFont="1" applyFill="1" applyBorder="1" applyAlignment="1">
      <alignment horizontal="center" vertical="center" wrapText="1"/>
    </xf>
    <xf numFmtId="0" fontId="28" fillId="24" borderId="24" xfId="0" applyFont="1" applyFill="1" applyBorder="1" applyAlignment="1">
      <alignment horizontal="center" vertical="center" wrapText="1"/>
    </xf>
    <xf numFmtId="0" fontId="28" fillId="24" borderId="25" xfId="0" applyFont="1" applyFill="1" applyBorder="1" applyAlignment="1">
      <alignment horizontal="center" vertical="center" wrapText="1"/>
    </xf>
    <xf numFmtId="0" fontId="28" fillId="24" borderId="26" xfId="0" applyFont="1" applyFill="1" applyBorder="1" applyAlignment="1">
      <alignment horizontal="center" vertical="center" wrapText="1"/>
    </xf>
    <xf numFmtId="0" fontId="28" fillId="30" borderId="12" xfId="0" applyFont="1" applyFill="1" applyBorder="1" applyAlignment="1">
      <alignment horizontal="center" vertical="center" wrapText="1"/>
    </xf>
    <xf numFmtId="0" fontId="28" fillId="7" borderId="5" xfId="0" applyFont="1" applyFill="1" applyBorder="1" applyAlignment="1">
      <alignment horizontal="center" vertical="center" wrapText="1"/>
    </xf>
  </cellXfs>
  <cellStyles count="107">
    <cellStyle name="Moeda" xfId="5" builtinId="4"/>
    <cellStyle name="Moeda 10 2" xfId="14" xr:uid="{27572BDD-8F2C-4C8A-A655-1E845BDB1C13}"/>
    <cellStyle name="Moeda 10 2 2" xfId="16" xr:uid="{00000000-0005-0000-0000-000001000000}"/>
    <cellStyle name="Moeda 10 2 3" xfId="30" xr:uid="{00000000-0005-0000-0000-000001000000}"/>
    <cellStyle name="Moeda 10 2 3 2" xfId="51" xr:uid="{00000000-0005-0000-0000-000001000000}"/>
    <cellStyle name="Moeda 10 2 3 3" xfId="72" xr:uid="{00000000-0005-0000-0000-000001000000}"/>
    <cellStyle name="Moeda 10 2 3 4" xfId="93" xr:uid="{00000000-0005-0000-0000-000001000000}"/>
    <cellStyle name="Moeda 10 2 4" xfId="42" xr:uid="{27572BDD-8F2C-4C8A-A655-1E845BDB1C13}"/>
    <cellStyle name="Moeda 10 2 4 2" xfId="63" xr:uid="{27572BDD-8F2C-4C8A-A655-1E845BDB1C13}"/>
    <cellStyle name="Moeda 10 2 4 3" xfId="84" xr:uid="{27572BDD-8F2C-4C8A-A655-1E845BDB1C13}"/>
    <cellStyle name="Moeda 10 2 4 4" xfId="105" xr:uid="{27572BDD-8F2C-4C8A-A655-1E845BDB1C13}"/>
    <cellStyle name="Moeda 10 2 5" xfId="49" xr:uid="{27572BDD-8F2C-4C8A-A655-1E845BDB1C13}"/>
    <cellStyle name="Moeda 10 2 6" xfId="70" xr:uid="{27572BDD-8F2C-4C8A-A655-1E845BDB1C13}"/>
    <cellStyle name="Moeda 10 2 7" xfId="91" xr:uid="{27572BDD-8F2C-4C8A-A655-1E845BDB1C13}"/>
    <cellStyle name="Moeda 2" xfId="6" xr:uid="{00000000-0005-0000-0000-000002000000}"/>
    <cellStyle name="Moeda 2 2" xfId="10" xr:uid="{00000000-0005-0000-0000-000003000000}"/>
    <cellStyle name="Moeda 2 2 2" xfId="18" xr:uid="{00000000-0005-0000-0000-000003000000}"/>
    <cellStyle name="Moeda 2 3" xfId="17" xr:uid="{00000000-0005-0000-0000-000002000000}"/>
    <cellStyle name="Moeda 3" xfId="9" xr:uid="{00000000-0005-0000-0000-000004000000}"/>
    <cellStyle name="Moeda 3 2" xfId="19" xr:uid="{00000000-0005-0000-0000-000004000000}"/>
    <cellStyle name="Moeda 3 3" xfId="29" xr:uid="{00000000-0005-0000-0000-000004000000}"/>
    <cellStyle name="Moeda 3 3 2" xfId="50" xr:uid="{00000000-0005-0000-0000-000004000000}"/>
    <cellStyle name="Moeda 3 3 3" xfId="71" xr:uid="{00000000-0005-0000-0000-000004000000}"/>
    <cellStyle name="Moeda 3 3 4" xfId="92" xr:uid="{00000000-0005-0000-0000-000004000000}"/>
    <cellStyle name="Moeda 3 4" xfId="39" xr:uid="{00000000-0005-0000-0000-000004000000}"/>
    <cellStyle name="Moeda 3 4 2" xfId="60" xr:uid="{00000000-0005-0000-0000-000004000000}"/>
    <cellStyle name="Moeda 3 4 3" xfId="81" xr:uid="{00000000-0005-0000-0000-000004000000}"/>
    <cellStyle name="Moeda 3 4 4" xfId="102" xr:uid="{00000000-0005-0000-0000-000004000000}"/>
    <cellStyle name="Moeda 3 5" xfId="46" xr:uid="{00000000-0005-0000-0000-000004000000}"/>
    <cellStyle name="Moeda 3 6" xfId="67" xr:uid="{00000000-0005-0000-0000-000004000000}"/>
    <cellStyle name="Moeda 3 7" xfId="88" xr:uid="{00000000-0005-0000-0000-000004000000}"/>
    <cellStyle name="Moeda 4" xfId="15" xr:uid="{00000000-0005-0000-0000-00003E000000}"/>
    <cellStyle name="Moeda 5" xfId="35" xr:uid="{00000000-0005-0000-0000-00004C000000}"/>
    <cellStyle name="Moeda 5 2" xfId="56" xr:uid="{00000000-0005-0000-0000-00004C000000}"/>
    <cellStyle name="Moeda 5 3" xfId="77" xr:uid="{00000000-0005-0000-0000-00004C000000}"/>
    <cellStyle name="Moeda 5 4" xfId="98" xr:uid="{00000000-0005-0000-0000-00004C000000}"/>
    <cellStyle name="Moeda 6" xfId="36" xr:uid="{00000000-0005-0000-0000-000053000000}"/>
    <cellStyle name="Moeda 6 2" xfId="57" xr:uid="{00000000-0005-0000-0000-000053000000}"/>
    <cellStyle name="Moeda 6 3" xfId="78" xr:uid="{00000000-0005-0000-0000-000053000000}"/>
    <cellStyle name="Moeda 6 4" xfId="99" xr:uid="{00000000-0005-0000-0000-000053000000}"/>
    <cellStyle name="Moeda 7" xfId="43" xr:uid="{00000000-0005-0000-0000-00005A000000}"/>
    <cellStyle name="Moeda 8" xfId="64" xr:uid="{00000000-0005-0000-0000-00006F000000}"/>
    <cellStyle name="Moeda 9" xfId="85" xr:uid="{00000000-0005-0000-0000-000084000000}"/>
    <cellStyle name="Normal" xfId="0" builtinId="0"/>
    <cellStyle name="Normal 2" xfId="1" xr:uid="{00000000-0005-0000-0000-000006000000}"/>
    <cellStyle name="Normal 2 2" xfId="20" xr:uid="{00000000-0005-0000-0000-000006000000}"/>
    <cellStyle name="Porcentagem" xfId="106" builtinId="5"/>
    <cellStyle name="Porcentagem 2" xfId="13" xr:uid="{00000000-0005-0000-0000-000007000000}"/>
    <cellStyle name="Porcentagem 2 2" xfId="21" xr:uid="{00000000-0005-0000-0000-000007000000}"/>
    <cellStyle name="Separador de milhares 2" xfId="2" xr:uid="{00000000-0005-0000-0000-000008000000}"/>
    <cellStyle name="Separador de milhares 2 2" xfId="8" xr:uid="{00000000-0005-0000-0000-000009000000}"/>
    <cellStyle name="Separador de milhares 2 2 2" xfId="12" xr:uid="{00000000-0005-0000-0000-00000A000000}"/>
    <cellStyle name="Separador de milhares 2 2 2 2" xfId="24" xr:uid="{00000000-0005-0000-0000-00000A000000}"/>
    <cellStyle name="Separador de milhares 2 2 2 3" xfId="31" xr:uid="{00000000-0005-0000-0000-00000A000000}"/>
    <cellStyle name="Separador de milhares 2 2 2 3 2" xfId="52" xr:uid="{00000000-0005-0000-0000-00000A000000}"/>
    <cellStyle name="Separador de milhares 2 2 2 3 3" xfId="73" xr:uid="{00000000-0005-0000-0000-00000A000000}"/>
    <cellStyle name="Separador de milhares 2 2 2 3 4" xfId="94" xr:uid="{00000000-0005-0000-0000-00000A000000}"/>
    <cellStyle name="Separador de milhares 2 2 2 4" xfId="41" xr:uid="{00000000-0005-0000-0000-00000A000000}"/>
    <cellStyle name="Separador de milhares 2 2 2 4 2" xfId="62" xr:uid="{00000000-0005-0000-0000-00000A000000}"/>
    <cellStyle name="Separador de milhares 2 2 2 4 3" xfId="83" xr:uid="{00000000-0005-0000-0000-00000A000000}"/>
    <cellStyle name="Separador de milhares 2 2 2 4 4" xfId="104" xr:uid="{00000000-0005-0000-0000-00000A000000}"/>
    <cellStyle name="Separador de milhares 2 2 2 5" xfId="48" xr:uid="{00000000-0005-0000-0000-00000A000000}"/>
    <cellStyle name="Separador de milhares 2 2 2 6" xfId="69" xr:uid="{00000000-0005-0000-0000-00000A000000}"/>
    <cellStyle name="Separador de milhares 2 2 2 7" xfId="90" xr:uid="{00000000-0005-0000-0000-00000A000000}"/>
    <cellStyle name="Separador de milhares 2 2 3" xfId="23" xr:uid="{00000000-0005-0000-0000-000009000000}"/>
    <cellStyle name="Separador de milhares 2 2 4" xfId="33" xr:uid="{00000000-0005-0000-0000-000009000000}"/>
    <cellStyle name="Separador de milhares 2 2 4 2" xfId="54" xr:uid="{00000000-0005-0000-0000-000009000000}"/>
    <cellStyle name="Separador de milhares 2 2 4 3" xfId="75" xr:uid="{00000000-0005-0000-0000-000009000000}"/>
    <cellStyle name="Separador de milhares 2 2 4 4" xfId="96" xr:uid="{00000000-0005-0000-0000-000009000000}"/>
    <cellStyle name="Separador de milhares 2 2 5" xfId="38" xr:uid="{00000000-0005-0000-0000-000009000000}"/>
    <cellStyle name="Separador de milhares 2 2 5 2" xfId="59" xr:uid="{00000000-0005-0000-0000-000009000000}"/>
    <cellStyle name="Separador de milhares 2 2 5 3" xfId="80" xr:uid="{00000000-0005-0000-0000-000009000000}"/>
    <cellStyle name="Separador de milhares 2 2 5 4" xfId="101" xr:uid="{00000000-0005-0000-0000-000009000000}"/>
    <cellStyle name="Separador de milhares 2 2 6" xfId="45" xr:uid="{00000000-0005-0000-0000-000009000000}"/>
    <cellStyle name="Separador de milhares 2 2 7" xfId="66" xr:uid="{00000000-0005-0000-0000-000009000000}"/>
    <cellStyle name="Separador de milhares 2 2 8" xfId="87" xr:uid="{00000000-0005-0000-0000-000009000000}"/>
    <cellStyle name="Separador de milhares 2 3" xfId="7" xr:uid="{00000000-0005-0000-0000-00000B000000}"/>
    <cellStyle name="Separador de milhares 2 3 2" xfId="11" xr:uid="{00000000-0005-0000-0000-00000C000000}"/>
    <cellStyle name="Separador de milhares 2 3 2 2" xfId="26" xr:uid="{00000000-0005-0000-0000-00000C000000}"/>
    <cellStyle name="Separador de milhares 2 3 2 3" xfId="32" xr:uid="{00000000-0005-0000-0000-00000C000000}"/>
    <cellStyle name="Separador de milhares 2 3 2 3 2" xfId="53" xr:uid="{00000000-0005-0000-0000-00000C000000}"/>
    <cellStyle name="Separador de milhares 2 3 2 3 3" xfId="74" xr:uid="{00000000-0005-0000-0000-00000C000000}"/>
    <cellStyle name="Separador de milhares 2 3 2 3 4" xfId="95" xr:uid="{00000000-0005-0000-0000-00000C000000}"/>
    <cellStyle name="Separador de milhares 2 3 2 4" xfId="40" xr:uid="{00000000-0005-0000-0000-00000C000000}"/>
    <cellStyle name="Separador de milhares 2 3 2 4 2" xfId="61" xr:uid="{00000000-0005-0000-0000-00000C000000}"/>
    <cellStyle name="Separador de milhares 2 3 2 4 3" xfId="82" xr:uid="{00000000-0005-0000-0000-00000C000000}"/>
    <cellStyle name="Separador de milhares 2 3 2 4 4" xfId="103" xr:uid="{00000000-0005-0000-0000-00000C000000}"/>
    <cellStyle name="Separador de milhares 2 3 2 5" xfId="47" xr:uid="{00000000-0005-0000-0000-00000C000000}"/>
    <cellStyle name="Separador de milhares 2 3 2 6" xfId="68" xr:uid="{00000000-0005-0000-0000-00000C000000}"/>
    <cellStyle name="Separador de milhares 2 3 2 7" xfId="89" xr:uid="{00000000-0005-0000-0000-00000C000000}"/>
    <cellStyle name="Separador de milhares 2 3 3" xfId="25" xr:uid="{00000000-0005-0000-0000-00000B000000}"/>
    <cellStyle name="Separador de milhares 2 3 4" xfId="34" xr:uid="{00000000-0005-0000-0000-00000B000000}"/>
    <cellStyle name="Separador de milhares 2 3 4 2" xfId="55" xr:uid="{00000000-0005-0000-0000-00000B000000}"/>
    <cellStyle name="Separador de milhares 2 3 4 3" xfId="76" xr:uid="{00000000-0005-0000-0000-00000B000000}"/>
    <cellStyle name="Separador de milhares 2 3 4 4" xfId="97" xr:uid="{00000000-0005-0000-0000-00000B000000}"/>
    <cellStyle name="Separador de milhares 2 3 5" xfId="37" xr:uid="{00000000-0005-0000-0000-00000B000000}"/>
    <cellStyle name="Separador de milhares 2 3 5 2" xfId="58" xr:uid="{00000000-0005-0000-0000-00000B000000}"/>
    <cellStyle name="Separador de milhares 2 3 5 3" xfId="79" xr:uid="{00000000-0005-0000-0000-00000B000000}"/>
    <cellStyle name="Separador de milhares 2 3 5 4" xfId="100" xr:uid="{00000000-0005-0000-0000-00000B000000}"/>
    <cellStyle name="Separador de milhares 2 3 6" xfId="44" xr:uid="{00000000-0005-0000-0000-00000B000000}"/>
    <cellStyle name="Separador de milhares 2 3 7" xfId="65" xr:uid="{00000000-0005-0000-0000-00000B000000}"/>
    <cellStyle name="Separador de milhares 2 3 8" xfId="86" xr:uid="{00000000-0005-0000-0000-00000B000000}"/>
    <cellStyle name="Separador de milhares 2 4" xfId="22" xr:uid="{00000000-0005-0000-0000-000008000000}"/>
    <cellStyle name="Separador de milhares 3" xfId="3" xr:uid="{00000000-0005-0000-0000-00000D000000}"/>
    <cellStyle name="Separador de milhares 3 2" xfId="27" xr:uid="{00000000-0005-0000-0000-00000D000000}"/>
    <cellStyle name="Título 5" xfId="4" xr:uid="{00000000-0005-0000-0000-00000E000000}"/>
    <cellStyle name="Título 5 2" xfId="28" xr:uid="{00000000-0005-0000-0000-00000E000000}"/>
  </cellStyles>
  <dxfs count="113">
    <dxf>
      <font>
        <color rgb="FF9C0006"/>
      </font>
      <fill>
        <patternFill>
          <bgColor rgb="FFFFC7CE"/>
        </patternFill>
      </fill>
    </dxf>
    <dxf>
      <fill>
        <patternFill>
          <bgColor theme="4" tint="0.39994506668294322"/>
        </patternFill>
      </fill>
    </dxf>
    <dxf>
      <fill>
        <patternFill>
          <bgColor theme="4" tint="0.39994506668294322"/>
        </patternFill>
      </fill>
    </dxf>
    <dxf>
      <fill>
        <patternFill>
          <bgColor theme="4" tint="0.39994506668294322"/>
        </patternFill>
      </fill>
    </dxf>
    <dxf>
      <font>
        <color rgb="FF9C0006"/>
      </font>
      <fill>
        <patternFill>
          <bgColor rgb="FFFFC7CE"/>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numFmt numFmtId="14" formatCode="0.00%"/>
      <fill>
        <patternFill patternType="solid">
          <fgColor indexed="64"/>
          <bgColor theme="7" tint="0.59999389629810485"/>
        </patternFill>
      </fill>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scheme val="none"/>
      </font>
      <numFmt numFmtId="3" formatCode="#,##0"/>
      <fill>
        <patternFill patternType="solid">
          <fgColor indexed="64"/>
          <bgColor theme="9"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fill>
        <patternFill patternType="solid">
          <fgColor indexed="64"/>
          <bgColor theme="6"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3" formatCode="#,##0"/>
      <fill>
        <patternFill patternType="solid">
          <fgColor indexed="64"/>
          <bgColor theme="4"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theme="5"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theme="5"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theme="5"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13" formatCode="0%"/>
      <fill>
        <patternFill patternType="solid">
          <fgColor indexed="64"/>
          <bgColor theme="5"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14" formatCode="0.00%"/>
      <fill>
        <patternFill patternType="solid">
          <fgColor indexed="64"/>
          <bgColor theme="5" tint="0.79998168889431442"/>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numFmt numFmtId="14" formatCode="0.00%"/>
      <fill>
        <patternFill patternType="solid">
          <fgColor theme="4" tint="0.59999389629810485"/>
          <bgColor theme="4" tint="0.59999389629810485"/>
        </patternFill>
      </fill>
      <border diagonalUp="0" diagonalDown="0">
        <left style="thin">
          <color theme="4" tint="0.39997558519241921"/>
        </left>
        <right/>
        <top style="thin">
          <color theme="4" tint="0.39997558519241921"/>
        </top>
        <bottom/>
        <vertical/>
        <horizontal/>
      </border>
    </dxf>
    <dxf>
      <font>
        <b val="0"/>
        <i val="0"/>
        <strike val="0"/>
        <condense val="0"/>
        <extend val="0"/>
        <outline val="0"/>
        <shadow val="0"/>
        <u val="none"/>
        <vertAlign val="baseline"/>
        <sz val="10"/>
        <color theme="1"/>
        <name val="Arial"/>
        <family val="2"/>
        <scheme val="none"/>
      </font>
      <fill>
        <patternFill patternType="solid">
          <fgColor theme="4" tint="0.59999389629810485"/>
          <bgColor theme="4" tint="0.59999389629810485"/>
        </patternFill>
      </fill>
      <border diagonalUp="0" diagonalDown="0">
        <left/>
        <right/>
        <top style="thin">
          <color theme="4" tint="0.39997558519241921"/>
        </top>
        <bottom/>
        <vertical/>
        <horizontal/>
      </border>
    </dxf>
    <dxf>
      <border outline="0">
        <left style="thin">
          <color theme="4" tint="0.39997558519241921"/>
        </left>
      </border>
    </dxf>
    <dxf>
      <fill>
        <patternFill patternType="solid">
          <fgColor indexed="64"/>
          <bgColor theme="7" tint="0.59999389629810485"/>
        </patternFill>
      </fill>
    </dxf>
    <dxf>
      <font>
        <b/>
        <i val="0"/>
        <strike val="0"/>
        <condense val="0"/>
        <extend val="0"/>
        <outline val="0"/>
        <shadow val="0"/>
        <u val="none"/>
        <vertAlign val="baseline"/>
        <sz val="10"/>
        <color auto="1"/>
        <name val="Arial"/>
        <family val="2"/>
        <scheme val="none"/>
      </font>
      <fill>
        <patternFill patternType="solid">
          <fgColor indexed="64"/>
          <bgColor theme="7" tint="0.59999389629810485"/>
        </patternFill>
      </fill>
      <alignment horizontal="center" vertical="bottom" textRotation="0" wrapText="0" indent="0" justifyLastLine="0" shrinkToFit="0" readingOrder="0"/>
    </dxf>
  </dxfs>
  <tableStyles count="1" defaultTableStyle="TableStyleMedium9" defaultPivotStyle="PivotStyleLight16">
    <tableStyle name="Invisible" pivot="0" table="0" count="0" xr9:uid="{92C96A6F-A2D6-4973-910B-0FCCF4645B2F}"/>
  </tableStyles>
  <colors>
    <mruColors>
      <color rgb="FF31FF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28" Type="http://schemas.microsoft.com/office/2017/10/relationships/person" Target="persons/person.xml"/><Relationship Id="rId10" Type="http://schemas.openxmlformats.org/officeDocument/2006/relationships/worksheet" Target="worksheets/sheet10.xml"/><Relationship Id="rId19"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pt-BR"/>
              <a:t>Percentual</a:t>
            </a:r>
            <a:r>
              <a:rPr lang="pt-BR" baseline="0"/>
              <a:t> Disponível para Carona</a:t>
            </a:r>
          </a:p>
        </c:rich>
      </c:tx>
      <c:layout>
        <c:manualLayout>
          <c:xMode val="edge"/>
          <c:yMode val="edge"/>
          <c:x val="0.34130259476583596"/>
          <c:y val="1.5458937035769107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stacked"/>
        <c:varyColors val="0"/>
        <c:ser>
          <c:idx val="0"/>
          <c:order val="0"/>
          <c:tx>
            <c:strRef>
              <c:f>'Dados Dashboard'!$D$2</c:f>
              <c:strCache>
                <c:ptCount val="1"/>
                <c:pt idx="0">
                  <c:v>Órgão 1</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Dashboard'!$D$3:$D$36</c:f>
              <c:numCache>
                <c:formatCode>0%</c:formatCode>
                <c:ptCount val="34"/>
                <c:pt idx="0">
                  <c:v>0.5</c:v>
                </c:pt>
                <c:pt idx="1">
                  <c:v>0.49997034928541778</c:v>
                </c:pt>
                <c:pt idx="2">
                  <c:v>0.5</c:v>
                </c:pt>
                <c:pt idx="3">
                  <c:v>0.4994606256742179</c:v>
                </c:pt>
                <c:pt idx="4">
                  <c:v>0.5</c:v>
                </c:pt>
                <c:pt idx="5">
                  <c:v>0.5</c:v>
                </c:pt>
                <c:pt idx="6">
                  <c:v>0.5</c:v>
                </c:pt>
                <c:pt idx="7">
                  <c:v>0.49746192893401014</c:v>
                </c:pt>
                <c:pt idx="8">
                  <c:v>0.49541284403669728</c:v>
                </c:pt>
                <c:pt idx="9">
                  <c:v>0.5</c:v>
                </c:pt>
                <c:pt idx="10">
                  <c:v>0.5</c:v>
                </c:pt>
                <c:pt idx="11">
                  <c:v>0.49993273240952507</c:v>
                </c:pt>
                <c:pt idx="12">
                  <c:v>0.5</c:v>
                </c:pt>
                <c:pt idx="13">
                  <c:v>0.49993409779886649</c:v>
                </c:pt>
                <c:pt idx="14">
                  <c:v>0.49960784313725493</c:v>
                </c:pt>
                <c:pt idx="15">
                  <c:v>0.5</c:v>
                </c:pt>
                <c:pt idx="16">
                  <c:v>0.5</c:v>
                </c:pt>
                <c:pt idx="17">
                  <c:v>0.49976905311778291</c:v>
                </c:pt>
                <c:pt idx="18">
                  <c:v>0.49978494623655911</c:v>
                </c:pt>
                <c:pt idx="19">
                  <c:v>0.5</c:v>
                </c:pt>
                <c:pt idx="20">
                  <c:v>0.5</c:v>
                </c:pt>
                <c:pt idx="21">
                  <c:v>0.5</c:v>
                </c:pt>
                <c:pt idx="22">
                  <c:v>0.5</c:v>
                </c:pt>
                <c:pt idx="23">
                  <c:v>0.4993548387096774</c:v>
                </c:pt>
                <c:pt idx="24">
                  <c:v>0.49935979513444301</c:v>
                </c:pt>
                <c:pt idx="25">
                  <c:v>0.49830508474576274</c:v>
                </c:pt>
                <c:pt idx="26">
                  <c:v>0.5</c:v>
                </c:pt>
                <c:pt idx="27">
                  <c:v>0.49606299212598426</c:v>
                </c:pt>
                <c:pt idx="28">
                  <c:v>0.5</c:v>
                </c:pt>
                <c:pt idx="29">
                  <c:v>0.49983449189010259</c:v>
                </c:pt>
                <c:pt idx="30">
                  <c:v>0.49947312961011592</c:v>
                </c:pt>
                <c:pt idx="31">
                  <c:v>0.5</c:v>
                </c:pt>
                <c:pt idx="32">
                  <c:v>0.5</c:v>
                </c:pt>
                <c:pt idx="33">
                  <c:v>0.5</c:v>
                </c:pt>
              </c:numCache>
            </c:numRef>
          </c:val>
          <c:extLst>
            <c:ext xmlns:c16="http://schemas.microsoft.com/office/drawing/2014/chart" uri="{C3380CC4-5D6E-409C-BE32-E72D297353CC}">
              <c16:uniqueId val="{00000000-007A-45B1-9157-A14F56358AE5}"/>
            </c:ext>
          </c:extLst>
        </c:ser>
        <c:ser>
          <c:idx val="1"/>
          <c:order val="1"/>
          <c:tx>
            <c:strRef>
              <c:f>'Dados Dashboard'!$E$2</c:f>
              <c:strCache>
                <c:ptCount val="1"/>
                <c:pt idx="0">
                  <c:v>Órgão 2</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Dashboard'!$E$3:$E$36</c:f>
              <c:numCache>
                <c:formatCode>0%</c:formatCode>
                <c:ptCount val="34"/>
                <c:pt idx="0">
                  <c:v>0.5</c:v>
                </c:pt>
                <c:pt idx="1">
                  <c:v>0.49997034928541778</c:v>
                </c:pt>
                <c:pt idx="2">
                  <c:v>0.5</c:v>
                </c:pt>
                <c:pt idx="3">
                  <c:v>0.4994606256742179</c:v>
                </c:pt>
                <c:pt idx="4">
                  <c:v>0.5</c:v>
                </c:pt>
                <c:pt idx="5">
                  <c:v>0.5</c:v>
                </c:pt>
                <c:pt idx="6">
                  <c:v>0.5</c:v>
                </c:pt>
                <c:pt idx="7">
                  <c:v>0.49746192893401014</c:v>
                </c:pt>
                <c:pt idx="8">
                  <c:v>0.49541284403669728</c:v>
                </c:pt>
                <c:pt idx="9">
                  <c:v>0.5</c:v>
                </c:pt>
                <c:pt idx="10">
                  <c:v>0.5</c:v>
                </c:pt>
                <c:pt idx="11">
                  <c:v>0.49993273240952507</c:v>
                </c:pt>
                <c:pt idx="12">
                  <c:v>0.5</c:v>
                </c:pt>
                <c:pt idx="13">
                  <c:v>0.49993409779886649</c:v>
                </c:pt>
                <c:pt idx="14">
                  <c:v>0.49960784313725493</c:v>
                </c:pt>
                <c:pt idx="15">
                  <c:v>0.5</c:v>
                </c:pt>
                <c:pt idx="16">
                  <c:v>0.5</c:v>
                </c:pt>
                <c:pt idx="17">
                  <c:v>0.49976905311778291</c:v>
                </c:pt>
                <c:pt idx="18">
                  <c:v>0.49978494623655911</c:v>
                </c:pt>
                <c:pt idx="19">
                  <c:v>0.5</c:v>
                </c:pt>
                <c:pt idx="20">
                  <c:v>0.5</c:v>
                </c:pt>
                <c:pt idx="21">
                  <c:v>0.5</c:v>
                </c:pt>
                <c:pt idx="22">
                  <c:v>0.5</c:v>
                </c:pt>
                <c:pt idx="23">
                  <c:v>0.4993548387096774</c:v>
                </c:pt>
                <c:pt idx="24">
                  <c:v>0.49935979513444301</c:v>
                </c:pt>
                <c:pt idx="25">
                  <c:v>0.49830508474576274</c:v>
                </c:pt>
                <c:pt idx="26">
                  <c:v>0.5</c:v>
                </c:pt>
                <c:pt idx="27">
                  <c:v>0.49606299212598426</c:v>
                </c:pt>
                <c:pt idx="28">
                  <c:v>0.5</c:v>
                </c:pt>
                <c:pt idx="29">
                  <c:v>0.49983449189010259</c:v>
                </c:pt>
                <c:pt idx="30">
                  <c:v>0.49947312961011592</c:v>
                </c:pt>
                <c:pt idx="31">
                  <c:v>0.5</c:v>
                </c:pt>
                <c:pt idx="32">
                  <c:v>0.5</c:v>
                </c:pt>
                <c:pt idx="33">
                  <c:v>0.5</c:v>
                </c:pt>
              </c:numCache>
            </c:numRef>
          </c:val>
          <c:extLst>
            <c:ext xmlns:c16="http://schemas.microsoft.com/office/drawing/2014/chart" uri="{C3380CC4-5D6E-409C-BE32-E72D297353CC}">
              <c16:uniqueId val="{00000001-007A-45B1-9157-A14F56358AE5}"/>
            </c:ext>
          </c:extLst>
        </c:ser>
        <c:ser>
          <c:idx val="2"/>
          <c:order val="2"/>
          <c:tx>
            <c:strRef>
              <c:f>'Dados Dashboard'!$F$2</c:f>
              <c:strCache>
                <c:ptCount val="1"/>
                <c:pt idx="0">
                  <c:v>Órgão 3</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Dashboard'!$F$3:$F$36</c:f>
              <c:numCache>
                <c:formatCode>0%</c:formatCode>
                <c:ptCount val="34"/>
                <c:pt idx="0">
                  <c:v>0.5</c:v>
                </c:pt>
                <c:pt idx="1">
                  <c:v>0.49997034928541778</c:v>
                </c:pt>
                <c:pt idx="2">
                  <c:v>0.5</c:v>
                </c:pt>
                <c:pt idx="3">
                  <c:v>0.4994606256742179</c:v>
                </c:pt>
                <c:pt idx="4">
                  <c:v>0.5</c:v>
                </c:pt>
                <c:pt idx="5">
                  <c:v>0.5</c:v>
                </c:pt>
                <c:pt idx="6">
                  <c:v>0.5</c:v>
                </c:pt>
                <c:pt idx="7">
                  <c:v>0.49746192893401014</c:v>
                </c:pt>
                <c:pt idx="8">
                  <c:v>0.49541284403669728</c:v>
                </c:pt>
                <c:pt idx="9">
                  <c:v>0.5</c:v>
                </c:pt>
                <c:pt idx="10">
                  <c:v>0.5</c:v>
                </c:pt>
                <c:pt idx="11">
                  <c:v>0.49993273240952507</c:v>
                </c:pt>
                <c:pt idx="12">
                  <c:v>0.5</c:v>
                </c:pt>
                <c:pt idx="13">
                  <c:v>0.49993409779886649</c:v>
                </c:pt>
                <c:pt idx="14">
                  <c:v>0.49960784313725493</c:v>
                </c:pt>
                <c:pt idx="15">
                  <c:v>0.5</c:v>
                </c:pt>
                <c:pt idx="16">
                  <c:v>0.5</c:v>
                </c:pt>
                <c:pt idx="17">
                  <c:v>0.49976905311778291</c:v>
                </c:pt>
                <c:pt idx="18">
                  <c:v>0.49978494623655911</c:v>
                </c:pt>
                <c:pt idx="19">
                  <c:v>0.5</c:v>
                </c:pt>
                <c:pt idx="20">
                  <c:v>0.5</c:v>
                </c:pt>
                <c:pt idx="21">
                  <c:v>0.5</c:v>
                </c:pt>
                <c:pt idx="22">
                  <c:v>0.5</c:v>
                </c:pt>
                <c:pt idx="23">
                  <c:v>0.4993548387096774</c:v>
                </c:pt>
                <c:pt idx="24">
                  <c:v>0.49935979513444301</c:v>
                </c:pt>
                <c:pt idx="25">
                  <c:v>0.49830508474576274</c:v>
                </c:pt>
                <c:pt idx="26">
                  <c:v>0.5</c:v>
                </c:pt>
                <c:pt idx="27">
                  <c:v>0.49606299212598426</c:v>
                </c:pt>
                <c:pt idx="28">
                  <c:v>0.5</c:v>
                </c:pt>
                <c:pt idx="29">
                  <c:v>0.49983449189010259</c:v>
                </c:pt>
                <c:pt idx="30">
                  <c:v>0.49947312961011592</c:v>
                </c:pt>
                <c:pt idx="31">
                  <c:v>0.5</c:v>
                </c:pt>
                <c:pt idx="32">
                  <c:v>0.5</c:v>
                </c:pt>
                <c:pt idx="33">
                  <c:v>0.5</c:v>
                </c:pt>
              </c:numCache>
            </c:numRef>
          </c:val>
          <c:extLst>
            <c:ext xmlns:c16="http://schemas.microsoft.com/office/drawing/2014/chart" uri="{C3380CC4-5D6E-409C-BE32-E72D297353CC}">
              <c16:uniqueId val="{00000002-007A-45B1-9157-A14F56358AE5}"/>
            </c:ext>
          </c:extLst>
        </c:ser>
        <c:ser>
          <c:idx val="3"/>
          <c:order val="3"/>
          <c:tx>
            <c:strRef>
              <c:f>'Dados Dashboard'!$G$2</c:f>
              <c:strCache>
                <c:ptCount val="1"/>
                <c:pt idx="0">
                  <c:v>Órgão 4</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Dashboard'!$G$3:$G$36</c:f>
              <c:numCache>
                <c:formatCode>0%</c:formatCode>
                <c:ptCount val="34"/>
                <c:pt idx="0">
                  <c:v>0.5</c:v>
                </c:pt>
                <c:pt idx="1">
                  <c:v>0.49997034928541778</c:v>
                </c:pt>
                <c:pt idx="2">
                  <c:v>0.5</c:v>
                </c:pt>
                <c:pt idx="3">
                  <c:v>0.4994606256742179</c:v>
                </c:pt>
                <c:pt idx="4">
                  <c:v>0.5</c:v>
                </c:pt>
                <c:pt idx="5">
                  <c:v>0.5</c:v>
                </c:pt>
                <c:pt idx="6">
                  <c:v>0.5</c:v>
                </c:pt>
                <c:pt idx="7">
                  <c:v>0.49746192893401014</c:v>
                </c:pt>
                <c:pt idx="8">
                  <c:v>0.49541284403669728</c:v>
                </c:pt>
                <c:pt idx="9">
                  <c:v>0.5</c:v>
                </c:pt>
                <c:pt idx="10">
                  <c:v>0.5</c:v>
                </c:pt>
                <c:pt idx="11">
                  <c:v>0.49993273240952507</c:v>
                </c:pt>
                <c:pt idx="12">
                  <c:v>0.5</c:v>
                </c:pt>
                <c:pt idx="13">
                  <c:v>0.49993409779886649</c:v>
                </c:pt>
                <c:pt idx="14">
                  <c:v>0.49960784313725493</c:v>
                </c:pt>
                <c:pt idx="15">
                  <c:v>0.5</c:v>
                </c:pt>
                <c:pt idx="16">
                  <c:v>0.5</c:v>
                </c:pt>
                <c:pt idx="17">
                  <c:v>0.49976905311778291</c:v>
                </c:pt>
                <c:pt idx="18">
                  <c:v>0.49978494623655911</c:v>
                </c:pt>
                <c:pt idx="19">
                  <c:v>0.5</c:v>
                </c:pt>
                <c:pt idx="20">
                  <c:v>0.5</c:v>
                </c:pt>
                <c:pt idx="21">
                  <c:v>0.5</c:v>
                </c:pt>
                <c:pt idx="22">
                  <c:v>0.5</c:v>
                </c:pt>
                <c:pt idx="23">
                  <c:v>0.4993548387096774</c:v>
                </c:pt>
                <c:pt idx="24">
                  <c:v>0.49935979513444301</c:v>
                </c:pt>
                <c:pt idx="25">
                  <c:v>0.49830508474576274</c:v>
                </c:pt>
                <c:pt idx="26">
                  <c:v>0.5</c:v>
                </c:pt>
                <c:pt idx="27">
                  <c:v>0.49606299212598426</c:v>
                </c:pt>
                <c:pt idx="28">
                  <c:v>0.5</c:v>
                </c:pt>
                <c:pt idx="29">
                  <c:v>0.49983449189010259</c:v>
                </c:pt>
                <c:pt idx="30">
                  <c:v>0.49947312961011592</c:v>
                </c:pt>
                <c:pt idx="31">
                  <c:v>0.5</c:v>
                </c:pt>
                <c:pt idx="32">
                  <c:v>0.5</c:v>
                </c:pt>
                <c:pt idx="33">
                  <c:v>0.5</c:v>
                </c:pt>
              </c:numCache>
            </c:numRef>
          </c:val>
          <c:extLst>
            <c:ext xmlns:c16="http://schemas.microsoft.com/office/drawing/2014/chart" uri="{C3380CC4-5D6E-409C-BE32-E72D297353CC}">
              <c16:uniqueId val="{00000003-007A-45B1-9157-A14F56358AE5}"/>
            </c:ext>
          </c:extLst>
        </c:ser>
        <c:dLbls>
          <c:showLegendKey val="0"/>
          <c:showVal val="0"/>
          <c:showCatName val="0"/>
          <c:showSerName val="0"/>
          <c:showPercent val="0"/>
          <c:showBubbleSize val="0"/>
        </c:dLbls>
        <c:gapWidth val="150"/>
        <c:overlap val="100"/>
        <c:axId val="413362303"/>
        <c:axId val="413359807"/>
      </c:barChart>
      <c:catAx>
        <c:axId val="4133623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13359807"/>
        <c:crosses val="autoZero"/>
        <c:auto val="1"/>
        <c:lblAlgn val="ctr"/>
        <c:lblOffset val="100"/>
        <c:noMultiLvlLbl val="0"/>
      </c:catAx>
      <c:valAx>
        <c:axId val="413359807"/>
        <c:scaling>
          <c:orientation val="minMax"/>
          <c:max val="2"/>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133623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Quantitativo</a:t>
            </a:r>
            <a:r>
              <a:rPr lang="pt-BR" baseline="0"/>
              <a:t> de Aditivos Disponíveis por Centro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1"/>
          <c:order val="0"/>
          <c:tx>
            <c:strRef>
              <c:f>'Dados Dashboard'!$H$2</c:f>
              <c:strCache>
                <c:ptCount val="1"/>
                <c:pt idx="0">
                  <c:v>Reitoria</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Dashboard'!$H$3:$H$36</c:f>
              <c:numCache>
                <c:formatCode>#,##0</c:formatCode>
                <c:ptCount val="34"/>
                <c:pt idx="0">
                  <c:v>300</c:v>
                </c:pt>
                <c:pt idx="1">
                  <c:v>350</c:v>
                </c:pt>
                <c:pt idx="2">
                  <c:v>120</c:v>
                </c:pt>
                <c:pt idx="3">
                  <c:v>57</c:v>
                </c:pt>
                <c:pt idx="4">
                  <c:v>0</c:v>
                </c:pt>
                <c:pt idx="5">
                  <c:v>0</c:v>
                </c:pt>
                <c:pt idx="6">
                  <c:v>375</c:v>
                </c:pt>
                <c:pt idx="7">
                  <c:v>2</c:v>
                </c:pt>
                <c:pt idx="8">
                  <c:v>1</c:v>
                </c:pt>
                <c:pt idx="9">
                  <c:v>7</c:v>
                </c:pt>
                <c:pt idx="10">
                  <c:v>0</c:v>
                </c:pt>
                <c:pt idx="11">
                  <c:v>300</c:v>
                </c:pt>
                <c:pt idx="12">
                  <c:v>300</c:v>
                </c:pt>
                <c:pt idx="13">
                  <c:v>120</c:v>
                </c:pt>
                <c:pt idx="14">
                  <c:v>32</c:v>
                </c:pt>
                <c:pt idx="15">
                  <c:v>65</c:v>
                </c:pt>
                <c:pt idx="16">
                  <c:v>30</c:v>
                </c:pt>
                <c:pt idx="17">
                  <c:v>62</c:v>
                </c:pt>
                <c:pt idx="18">
                  <c:v>37</c:v>
                </c:pt>
                <c:pt idx="19">
                  <c:v>150</c:v>
                </c:pt>
                <c:pt idx="20">
                  <c:v>15</c:v>
                </c:pt>
                <c:pt idx="21">
                  <c:v>12</c:v>
                </c:pt>
                <c:pt idx="22">
                  <c:v>2</c:v>
                </c:pt>
                <c:pt idx="23">
                  <c:v>37</c:v>
                </c:pt>
                <c:pt idx="24">
                  <c:v>37</c:v>
                </c:pt>
                <c:pt idx="25">
                  <c:v>2</c:v>
                </c:pt>
                <c:pt idx="26">
                  <c:v>288</c:v>
                </c:pt>
                <c:pt idx="27">
                  <c:v>0</c:v>
                </c:pt>
                <c:pt idx="28">
                  <c:v>30</c:v>
                </c:pt>
                <c:pt idx="29">
                  <c:v>62</c:v>
                </c:pt>
                <c:pt idx="30">
                  <c:v>0</c:v>
                </c:pt>
                <c:pt idx="31">
                  <c:v>1</c:v>
                </c:pt>
                <c:pt idx="32">
                  <c:v>1</c:v>
                </c:pt>
                <c:pt idx="33">
                  <c:v>1</c:v>
                </c:pt>
              </c:numCache>
            </c:numRef>
          </c:val>
          <c:extLst>
            <c:ext xmlns:c16="http://schemas.microsoft.com/office/drawing/2014/chart" uri="{C3380CC4-5D6E-409C-BE32-E72D297353CC}">
              <c16:uniqueId val="{00000001-04FC-4AE1-BB29-FBD188D126E5}"/>
            </c:ext>
          </c:extLst>
        </c:ser>
        <c:ser>
          <c:idx val="4"/>
          <c:order val="1"/>
          <c:tx>
            <c:strRef>
              <c:f>'Dados Dashboard'!$I$2</c:f>
              <c:strCache>
                <c:ptCount val="1"/>
                <c:pt idx="0">
                  <c:v>ESAG</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Dashboard'!$I$3:$I$36</c:f>
              <c:numCache>
                <c:formatCode>#,##0</c:formatCode>
                <c:ptCount val="34"/>
                <c:pt idx="0">
                  <c:v>480</c:v>
                </c:pt>
                <c:pt idx="1">
                  <c:v>9</c:v>
                </c:pt>
                <c:pt idx="2">
                  <c:v>1220</c:v>
                </c:pt>
                <c:pt idx="3">
                  <c:v>140</c:v>
                </c:pt>
                <c:pt idx="4">
                  <c:v>31</c:v>
                </c:pt>
                <c:pt idx="5">
                  <c:v>0</c:v>
                </c:pt>
                <c:pt idx="6">
                  <c:v>156</c:v>
                </c:pt>
                <c:pt idx="7">
                  <c:v>11</c:v>
                </c:pt>
                <c:pt idx="8">
                  <c:v>15</c:v>
                </c:pt>
                <c:pt idx="9">
                  <c:v>9</c:v>
                </c:pt>
                <c:pt idx="10">
                  <c:v>0</c:v>
                </c:pt>
                <c:pt idx="11">
                  <c:v>156</c:v>
                </c:pt>
                <c:pt idx="12">
                  <c:v>281</c:v>
                </c:pt>
                <c:pt idx="13">
                  <c:v>36</c:v>
                </c:pt>
                <c:pt idx="14">
                  <c:v>109</c:v>
                </c:pt>
                <c:pt idx="15">
                  <c:v>31</c:v>
                </c:pt>
                <c:pt idx="16">
                  <c:v>62</c:v>
                </c:pt>
                <c:pt idx="17">
                  <c:v>45</c:v>
                </c:pt>
                <c:pt idx="18">
                  <c:v>31</c:v>
                </c:pt>
                <c:pt idx="19">
                  <c:v>62</c:v>
                </c:pt>
                <c:pt idx="20">
                  <c:v>15</c:v>
                </c:pt>
                <c:pt idx="21">
                  <c:v>15</c:v>
                </c:pt>
                <c:pt idx="22">
                  <c:v>3</c:v>
                </c:pt>
                <c:pt idx="23">
                  <c:v>31</c:v>
                </c:pt>
                <c:pt idx="24">
                  <c:v>23</c:v>
                </c:pt>
                <c:pt idx="25">
                  <c:v>8</c:v>
                </c:pt>
                <c:pt idx="26">
                  <c:v>156</c:v>
                </c:pt>
                <c:pt idx="27">
                  <c:v>0</c:v>
                </c:pt>
                <c:pt idx="28">
                  <c:v>7</c:v>
                </c:pt>
                <c:pt idx="29">
                  <c:v>12</c:v>
                </c:pt>
                <c:pt idx="30">
                  <c:v>25</c:v>
                </c:pt>
                <c:pt idx="31">
                  <c:v>1</c:v>
                </c:pt>
                <c:pt idx="32">
                  <c:v>2</c:v>
                </c:pt>
                <c:pt idx="33">
                  <c:v>0</c:v>
                </c:pt>
              </c:numCache>
            </c:numRef>
          </c:val>
          <c:extLst>
            <c:ext xmlns:c16="http://schemas.microsoft.com/office/drawing/2014/chart" uri="{C3380CC4-5D6E-409C-BE32-E72D297353CC}">
              <c16:uniqueId val="{00000004-04FC-4AE1-BB29-FBD188D126E5}"/>
            </c:ext>
          </c:extLst>
        </c:ser>
        <c:ser>
          <c:idx val="5"/>
          <c:order val="2"/>
          <c:tx>
            <c:strRef>
              <c:f>'Dados Dashboard'!$J$2</c:f>
              <c:strCache>
                <c:ptCount val="1"/>
                <c:pt idx="0">
                  <c:v>CEART</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Dashboard'!$J$3:$J$36</c:f>
              <c:numCache>
                <c:formatCode>#,##0</c:formatCode>
                <c:ptCount val="34"/>
                <c:pt idx="0">
                  <c:v>548</c:v>
                </c:pt>
                <c:pt idx="1">
                  <c:v>215</c:v>
                </c:pt>
                <c:pt idx="2">
                  <c:v>396</c:v>
                </c:pt>
                <c:pt idx="3">
                  <c:v>0</c:v>
                </c:pt>
                <c:pt idx="4">
                  <c:v>35</c:v>
                </c:pt>
                <c:pt idx="5">
                  <c:v>0</c:v>
                </c:pt>
                <c:pt idx="6">
                  <c:v>198</c:v>
                </c:pt>
                <c:pt idx="7">
                  <c:v>3</c:v>
                </c:pt>
                <c:pt idx="8">
                  <c:v>3</c:v>
                </c:pt>
                <c:pt idx="9">
                  <c:v>1</c:v>
                </c:pt>
                <c:pt idx="10">
                  <c:v>7</c:v>
                </c:pt>
                <c:pt idx="11">
                  <c:v>213</c:v>
                </c:pt>
                <c:pt idx="12">
                  <c:v>175</c:v>
                </c:pt>
                <c:pt idx="13">
                  <c:v>87</c:v>
                </c:pt>
                <c:pt idx="14">
                  <c:v>5</c:v>
                </c:pt>
                <c:pt idx="15">
                  <c:v>40</c:v>
                </c:pt>
                <c:pt idx="16">
                  <c:v>13</c:v>
                </c:pt>
                <c:pt idx="17">
                  <c:v>25</c:v>
                </c:pt>
                <c:pt idx="18">
                  <c:v>15</c:v>
                </c:pt>
                <c:pt idx="19">
                  <c:v>40</c:v>
                </c:pt>
                <c:pt idx="20">
                  <c:v>17</c:v>
                </c:pt>
                <c:pt idx="21">
                  <c:v>17</c:v>
                </c:pt>
                <c:pt idx="22">
                  <c:v>2</c:v>
                </c:pt>
                <c:pt idx="23">
                  <c:v>8</c:v>
                </c:pt>
                <c:pt idx="24">
                  <c:v>15</c:v>
                </c:pt>
                <c:pt idx="25">
                  <c:v>1</c:v>
                </c:pt>
                <c:pt idx="26">
                  <c:v>150</c:v>
                </c:pt>
                <c:pt idx="27">
                  <c:v>8</c:v>
                </c:pt>
                <c:pt idx="28">
                  <c:v>31</c:v>
                </c:pt>
                <c:pt idx="29">
                  <c:v>75</c:v>
                </c:pt>
                <c:pt idx="30">
                  <c:v>36</c:v>
                </c:pt>
                <c:pt idx="31">
                  <c:v>2</c:v>
                </c:pt>
                <c:pt idx="32">
                  <c:v>1</c:v>
                </c:pt>
                <c:pt idx="33">
                  <c:v>1</c:v>
                </c:pt>
              </c:numCache>
            </c:numRef>
          </c:val>
          <c:extLst>
            <c:ext xmlns:c16="http://schemas.microsoft.com/office/drawing/2014/chart" uri="{C3380CC4-5D6E-409C-BE32-E72D297353CC}">
              <c16:uniqueId val="{00000005-04FC-4AE1-BB29-FBD188D126E5}"/>
            </c:ext>
          </c:extLst>
        </c:ser>
        <c:ser>
          <c:idx val="6"/>
          <c:order val="3"/>
          <c:tx>
            <c:strRef>
              <c:f>'Dados Dashboard'!$K$2</c:f>
              <c:strCache>
                <c:ptCount val="1"/>
                <c:pt idx="0">
                  <c:v>FAED</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Dashboard'!$K$3:$K$36</c:f>
              <c:numCache>
                <c:formatCode>#,##0</c:formatCode>
                <c:ptCount val="34"/>
                <c:pt idx="0">
                  <c:v>384</c:v>
                </c:pt>
                <c:pt idx="1">
                  <c:v>350</c:v>
                </c:pt>
                <c:pt idx="2">
                  <c:v>0</c:v>
                </c:pt>
                <c:pt idx="3">
                  <c:v>0</c:v>
                </c:pt>
                <c:pt idx="4">
                  <c:v>21</c:v>
                </c:pt>
                <c:pt idx="5">
                  <c:v>0</c:v>
                </c:pt>
                <c:pt idx="6">
                  <c:v>204</c:v>
                </c:pt>
                <c:pt idx="7">
                  <c:v>0</c:v>
                </c:pt>
                <c:pt idx="8">
                  <c:v>0</c:v>
                </c:pt>
                <c:pt idx="9">
                  <c:v>2</c:v>
                </c:pt>
                <c:pt idx="10">
                  <c:v>0</c:v>
                </c:pt>
                <c:pt idx="11">
                  <c:v>114</c:v>
                </c:pt>
                <c:pt idx="12">
                  <c:v>89</c:v>
                </c:pt>
                <c:pt idx="13">
                  <c:v>50</c:v>
                </c:pt>
                <c:pt idx="14">
                  <c:v>6</c:v>
                </c:pt>
                <c:pt idx="15">
                  <c:v>12</c:v>
                </c:pt>
                <c:pt idx="16">
                  <c:v>13</c:v>
                </c:pt>
                <c:pt idx="17">
                  <c:v>10</c:v>
                </c:pt>
                <c:pt idx="18">
                  <c:v>9</c:v>
                </c:pt>
                <c:pt idx="19">
                  <c:v>32</c:v>
                </c:pt>
                <c:pt idx="20">
                  <c:v>7</c:v>
                </c:pt>
                <c:pt idx="21">
                  <c:v>18</c:v>
                </c:pt>
                <c:pt idx="22">
                  <c:v>0</c:v>
                </c:pt>
                <c:pt idx="23">
                  <c:v>8</c:v>
                </c:pt>
                <c:pt idx="24">
                  <c:v>6</c:v>
                </c:pt>
                <c:pt idx="25">
                  <c:v>1</c:v>
                </c:pt>
                <c:pt idx="26">
                  <c:v>108</c:v>
                </c:pt>
                <c:pt idx="27">
                  <c:v>0</c:v>
                </c:pt>
                <c:pt idx="28">
                  <c:v>11</c:v>
                </c:pt>
                <c:pt idx="29">
                  <c:v>0</c:v>
                </c:pt>
                <c:pt idx="30">
                  <c:v>87</c:v>
                </c:pt>
                <c:pt idx="31">
                  <c:v>1</c:v>
                </c:pt>
                <c:pt idx="32">
                  <c:v>1</c:v>
                </c:pt>
                <c:pt idx="33">
                  <c:v>0</c:v>
                </c:pt>
              </c:numCache>
            </c:numRef>
          </c:val>
          <c:extLst>
            <c:ext xmlns:c16="http://schemas.microsoft.com/office/drawing/2014/chart" uri="{C3380CC4-5D6E-409C-BE32-E72D297353CC}">
              <c16:uniqueId val="{00000006-04FC-4AE1-BB29-FBD188D126E5}"/>
            </c:ext>
          </c:extLst>
        </c:ser>
        <c:ser>
          <c:idx val="7"/>
          <c:order val="4"/>
          <c:tx>
            <c:strRef>
              <c:f>'Dados Dashboard'!$L$2</c:f>
              <c:strCache>
                <c:ptCount val="1"/>
                <c:pt idx="0">
                  <c:v>CEAD</c:v>
                </c:pt>
              </c:strCache>
            </c:strRef>
          </c:tx>
          <c:spPr>
            <a:solidFill>
              <a:schemeClr val="accent2">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Dashboard'!$L$3:$L$36</c:f>
              <c:numCache>
                <c:formatCode>#,##0</c:formatCode>
                <c:ptCount val="34"/>
                <c:pt idx="0">
                  <c:v>62</c:v>
                </c:pt>
                <c:pt idx="1">
                  <c:v>0</c:v>
                </c:pt>
                <c:pt idx="2">
                  <c:v>130</c:v>
                </c:pt>
                <c:pt idx="3">
                  <c:v>1</c:v>
                </c:pt>
                <c:pt idx="4">
                  <c:v>1</c:v>
                </c:pt>
                <c:pt idx="5">
                  <c:v>0</c:v>
                </c:pt>
                <c:pt idx="6">
                  <c:v>50</c:v>
                </c:pt>
                <c:pt idx="7">
                  <c:v>0</c:v>
                </c:pt>
                <c:pt idx="8">
                  <c:v>0</c:v>
                </c:pt>
                <c:pt idx="9">
                  <c:v>8</c:v>
                </c:pt>
                <c:pt idx="10">
                  <c:v>3</c:v>
                </c:pt>
                <c:pt idx="11">
                  <c:v>6</c:v>
                </c:pt>
                <c:pt idx="12">
                  <c:v>31</c:v>
                </c:pt>
                <c:pt idx="13">
                  <c:v>21</c:v>
                </c:pt>
                <c:pt idx="14">
                  <c:v>3</c:v>
                </c:pt>
                <c:pt idx="15">
                  <c:v>0</c:v>
                </c:pt>
                <c:pt idx="16">
                  <c:v>2</c:v>
                </c:pt>
                <c:pt idx="17">
                  <c:v>11</c:v>
                </c:pt>
                <c:pt idx="18">
                  <c:v>1</c:v>
                </c:pt>
                <c:pt idx="19">
                  <c:v>8</c:v>
                </c:pt>
                <c:pt idx="20">
                  <c:v>2</c:v>
                </c:pt>
                <c:pt idx="21">
                  <c:v>2</c:v>
                </c:pt>
                <c:pt idx="22">
                  <c:v>1</c:v>
                </c:pt>
                <c:pt idx="23">
                  <c:v>12</c:v>
                </c:pt>
                <c:pt idx="24">
                  <c:v>5</c:v>
                </c:pt>
                <c:pt idx="25">
                  <c:v>0</c:v>
                </c:pt>
                <c:pt idx="26">
                  <c:v>37</c:v>
                </c:pt>
                <c:pt idx="27">
                  <c:v>3</c:v>
                </c:pt>
                <c:pt idx="28">
                  <c:v>3</c:v>
                </c:pt>
                <c:pt idx="29">
                  <c:v>105</c:v>
                </c:pt>
                <c:pt idx="30">
                  <c:v>75</c:v>
                </c:pt>
                <c:pt idx="31">
                  <c:v>0</c:v>
                </c:pt>
                <c:pt idx="32">
                  <c:v>0</c:v>
                </c:pt>
                <c:pt idx="33">
                  <c:v>0</c:v>
                </c:pt>
              </c:numCache>
            </c:numRef>
          </c:val>
          <c:extLst>
            <c:ext xmlns:c16="http://schemas.microsoft.com/office/drawing/2014/chart" uri="{C3380CC4-5D6E-409C-BE32-E72D297353CC}">
              <c16:uniqueId val="{00000007-04FC-4AE1-BB29-FBD188D126E5}"/>
            </c:ext>
          </c:extLst>
        </c:ser>
        <c:ser>
          <c:idx val="8"/>
          <c:order val="5"/>
          <c:tx>
            <c:strRef>
              <c:f>'Dados Dashboard'!$M$2</c:f>
              <c:strCache>
                <c:ptCount val="1"/>
                <c:pt idx="0">
                  <c:v>CEFID</c:v>
                </c:pt>
              </c:strCache>
            </c:strRef>
          </c:tx>
          <c:spPr>
            <a:solidFill>
              <a:schemeClr val="accent3">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Dashboard'!$M$3:$M$36</c:f>
              <c:numCache>
                <c:formatCode>#,##0</c:formatCode>
                <c:ptCount val="34"/>
                <c:pt idx="0">
                  <c:v>370</c:v>
                </c:pt>
                <c:pt idx="1">
                  <c:v>400</c:v>
                </c:pt>
                <c:pt idx="2">
                  <c:v>0</c:v>
                </c:pt>
                <c:pt idx="3">
                  <c:v>0</c:v>
                </c:pt>
                <c:pt idx="4">
                  <c:v>30</c:v>
                </c:pt>
                <c:pt idx="5">
                  <c:v>0</c:v>
                </c:pt>
                <c:pt idx="6">
                  <c:v>210</c:v>
                </c:pt>
                <c:pt idx="7">
                  <c:v>1</c:v>
                </c:pt>
                <c:pt idx="8">
                  <c:v>1</c:v>
                </c:pt>
                <c:pt idx="9">
                  <c:v>0</c:v>
                </c:pt>
                <c:pt idx="10">
                  <c:v>0</c:v>
                </c:pt>
                <c:pt idx="11">
                  <c:v>225</c:v>
                </c:pt>
                <c:pt idx="12">
                  <c:v>125</c:v>
                </c:pt>
                <c:pt idx="13">
                  <c:v>150</c:v>
                </c:pt>
                <c:pt idx="14">
                  <c:v>0</c:v>
                </c:pt>
                <c:pt idx="15">
                  <c:v>25</c:v>
                </c:pt>
                <c:pt idx="16">
                  <c:v>6</c:v>
                </c:pt>
                <c:pt idx="17">
                  <c:v>30</c:v>
                </c:pt>
                <c:pt idx="18">
                  <c:v>5</c:v>
                </c:pt>
                <c:pt idx="19">
                  <c:v>125</c:v>
                </c:pt>
                <c:pt idx="20">
                  <c:v>15</c:v>
                </c:pt>
                <c:pt idx="21">
                  <c:v>15</c:v>
                </c:pt>
                <c:pt idx="22">
                  <c:v>5</c:v>
                </c:pt>
                <c:pt idx="23">
                  <c:v>0</c:v>
                </c:pt>
                <c:pt idx="24">
                  <c:v>12</c:v>
                </c:pt>
                <c:pt idx="25">
                  <c:v>0</c:v>
                </c:pt>
                <c:pt idx="26">
                  <c:v>200</c:v>
                </c:pt>
                <c:pt idx="27">
                  <c:v>0</c:v>
                </c:pt>
                <c:pt idx="28">
                  <c:v>25</c:v>
                </c:pt>
                <c:pt idx="29">
                  <c:v>125</c:v>
                </c:pt>
                <c:pt idx="30">
                  <c:v>0</c:v>
                </c:pt>
                <c:pt idx="31">
                  <c:v>0</c:v>
                </c:pt>
                <c:pt idx="32">
                  <c:v>0</c:v>
                </c:pt>
                <c:pt idx="33">
                  <c:v>0</c:v>
                </c:pt>
              </c:numCache>
            </c:numRef>
          </c:val>
          <c:extLst>
            <c:ext xmlns:c16="http://schemas.microsoft.com/office/drawing/2014/chart" uri="{C3380CC4-5D6E-409C-BE32-E72D297353CC}">
              <c16:uniqueId val="{00000008-04FC-4AE1-BB29-FBD188D126E5}"/>
            </c:ext>
          </c:extLst>
        </c:ser>
        <c:ser>
          <c:idx val="9"/>
          <c:order val="6"/>
          <c:tx>
            <c:strRef>
              <c:f>'Dados Dashboard'!$N$2</c:f>
              <c:strCache>
                <c:ptCount val="1"/>
                <c:pt idx="0">
                  <c:v>CERES</c:v>
                </c:pt>
              </c:strCache>
            </c:strRef>
          </c:tx>
          <c:spPr>
            <a:solidFill>
              <a:schemeClr val="accent4">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Dashboard'!$N$3:$N$36</c:f>
              <c:numCache>
                <c:formatCode>#,##0</c:formatCode>
                <c:ptCount val="34"/>
                <c:pt idx="0">
                  <c:v>404</c:v>
                </c:pt>
                <c:pt idx="1">
                  <c:v>288</c:v>
                </c:pt>
                <c:pt idx="2">
                  <c:v>0</c:v>
                </c:pt>
                <c:pt idx="3">
                  <c:v>0</c:v>
                </c:pt>
                <c:pt idx="4">
                  <c:v>10</c:v>
                </c:pt>
                <c:pt idx="5">
                  <c:v>0</c:v>
                </c:pt>
                <c:pt idx="6">
                  <c:v>314</c:v>
                </c:pt>
                <c:pt idx="7">
                  <c:v>3</c:v>
                </c:pt>
                <c:pt idx="8">
                  <c:v>0</c:v>
                </c:pt>
                <c:pt idx="9">
                  <c:v>16</c:v>
                </c:pt>
                <c:pt idx="10">
                  <c:v>34</c:v>
                </c:pt>
                <c:pt idx="11">
                  <c:v>0</c:v>
                </c:pt>
                <c:pt idx="12">
                  <c:v>150</c:v>
                </c:pt>
                <c:pt idx="13">
                  <c:v>127</c:v>
                </c:pt>
                <c:pt idx="14">
                  <c:v>55</c:v>
                </c:pt>
                <c:pt idx="15">
                  <c:v>0</c:v>
                </c:pt>
                <c:pt idx="16">
                  <c:v>6</c:v>
                </c:pt>
                <c:pt idx="17">
                  <c:v>52</c:v>
                </c:pt>
                <c:pt idx="18">
                  <c:v>25</c:v>
                </c:pt>
                <c:pt idx="19">
                  <c:v>12</c:v>
                </c:pt>
                <c:pt idx="20">
                  <c:v>25</c:v>
                </c:pt>
                <c:pt idx="21">
                  <c:v>13</c:v>
                </c:pt>
                <c:pt idx="22">
                  <c:v>13</c:v>
                </c:pt>
                <c:pt idx="23">
                  <c:v>2</c:v>
                </c:pt>
                <c:pt idx="24">
                  <c:v>13</c:v>
                </c:pt>
                <c:pt idx="25">
                  <c:v>3</c:v>
                </c:pt>
                <c:pt idx="26">
                  <c:v>206</c:v>
                </c:pt>
                <c:pt idx="27">
                  <c:v>3</c:v>
                </c:pt>
                <c:pt idx="28">
                  <c:v>9</c:v>
                </c:pt>
                <c:pt idx="29">
                  <c:v>0</c:v>
                </c:pt>
                <c:pt idx="30">
                  <c:v>0</c:v>
                </c:pt>
                <c:pt idx="31">
                  <c:v>0</c:v>
                </c:pt>
                <c:pt idx="32">
                  <c:v>2</c:v>
                </c:pt>
                <c:pt idx="33">
                  <c:v>2</c:v>
                </c:pt>
              </c:numCache>
            </c:numRef>
          </c:val>
          <c:extLst>
            <c:ext xmlns:c16="http://schemas.microsoft.com/office/drawing/2014/chart" uri="{C3380CC4-5D6E-409C-BE32-E72D297353CC}">
              <c16:uniqueId val="{00000009-04FC-4AE1-BB29-FBD188D126E5}"/>
            </c:ext>
          </c:extLst>
        </c:ser>
        <c:ser>
          <c:idx val="10"/>
          <c:order val="7"/>
          <c:tx>
            <c:strRef>
              <c:f>'Dados Dashboard'!$O$2</c:f>
              <c:strCache>
                <c:ptCount val="1"/>
                <c:pt idx="0">
                  <c:v>CESFI</c:v>
                </c:pt>
              </c:strCache>
            </c:strRef>
          </c:tx>
          <c:spPr>
            <a:solidFill>
              <a:schemeClr val="accent5">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Dashboard'!$O$3:$O$36</c:f>
              <c:numCache>
                <c:formatCode>#,##0</c:formatCode>
                <c:ptCount val="34"/>
                <c:pt idx="0">
                  <c:v>106</c:v>
                </c:pt>
                <c:pt idx="1">
                  <c:v>211</c:v>
                </c:pt>
                <c:pt idx="2">
                  <c:v>0</c:v>
                </c:pt>
                <c:pt idx="3">
                  <c:v>0</c:v>
                </c:pt>
                <c:pt idx="4">
                  <c:v>6</c:v>
                </c:pt>
                <c:pt idx="5">
                  <c:v>0</c:v>
                </c:pt>
                <c:pt idx="6">
                  <c:v>117</c:v>
                </c:pt>
                <c:pt idx="7">
                  <c:v>0</c:v>
                </c:pt>
                <c:pt idx="8">
                  <c:v>0</c:v>
                </c:pt>
                <c:pt idx="9">
                  <c:v>14</c:v>
                </c:pt>
                <c:pt idx="10">
                  <c:v>0</c:v>
                </c:pt>
                <c:pt idx="11">
                  <c:v>120</c:v>
                </c:pt>
                <c:pt idx="12">
                  <c:v>97</c:v>
                </c:pt>
                <c:pt idx="13">
                  <c:v>106</c:v>
                </c:pt>
                <c:pt idx="14">
                  <c:v>12</c:v>
                </c:pt>
                <c:pt idx="15">
                  <c:v>16</c:v>
                </c:pt>
                <c:pt idx="16">
                  <c:v>0</c:v>
                </c:pt>
                <c:pt idx="17">
                  <c:v>22</c:v>
                </c:pt>
                <c:pt idx="18">
                  <c:v>24</c:v>
                </c:pt>
                <c:pt idx="19">
                  <c:v>93</c:v>
                </c:pt>
                <c:pt idx="20">
                  <c:v>10</c:v>
                </c:pt>
                <c:pt idx="21">
                  <c:v>12</c:v>
                </c:pt>
                <c:pt idx="22">
                  <c:v>0</c:v>
                </c:pt>
                <c:pt idx="23">
                  <c:v>10</c:v>
                </c:pt>
                <c:pt idx="24">
                  <c:v>10</c:v>
                </c:pt>
                <c:pt idx="25">
                  <c:v>4</c:v>
                </c:pt>
                <c:pt idx="26">
                  <c:v>106</c:v>
                </c:pt>
                <c:pt idx="27">
                  <c:v>0</c:v>
                </c:pt>
                <c:pt idx="28">
                  <c:v>0</c:v>
                </c:pt>
                <c:pt idx="29">
                  <c:v>7</c:v>
                </c:pt>
                <c:pt idx="30">
                  <c:v>7</c:v>
                </c:pt>
                <c:pt idx="31">
                  <c:v>0</c:v>
                </c:pt>
                <c:pt idx="32">
                  <c:v>1</c:v>
                </c:pt>
                <c:pt idx="33">
                  <c:v>0</c:v>
                </c:pt>
              </c:numCache>
            </c:numRef>
          </c:val>
          <c:extLst>
            <c:ext xmlns:c16="http://schemas.microsoft.com/office/drawing/2014/chart" uri="{C3380CC4-5D6E-409C-BE32-E72D297353CC}">
              <c16:uniqueId val="{0000000A-04FC-4AE1-BB29-FBD188D126E5}"/>
            </c:ext>
          </c:extLst>
        </c:ser>
        <c:ser>
          <c:idx val="11"/>
          <c:order val="8"/>
          <c:tx>
            <c:strRef>
              <c:f>'Dados Dashboard'!$P$2</c:f>
              <c:strCache>
                <c:ptCount val="1"/>
                <c:pt idx="0">
                  <c:v>CCT</c:v>
                </c:pt>
              </c:strCache>
            </c:strRef>
          </c:tx>
          <c:spPr>
            <a:solidFill>
              <a:schemeClr val="accent6">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Dashboard'!$P$3:$P$36</c:f>
              <c:numCache>
                <c:formatCode>#,##0</c:formatCode>
                <c:ptCount val="34"/>
                <c:pt idx="0">
                  <c:v>760</c:v>
                </c:pt>
                <c:pt idx="1">
                  <c:v>1075</c:v>
                </c:pt>
                <c:pt idx="2">
                  <c:v>432</c:v>
                </c:pt>
                <c:pt idx="3">
                  <c:v>0</c:v>
                </c:pt>
                <c:pt idx="4">
                  <c:v>52</c:v>
                </c:pt>
                <c:pt idx="5">
                  <c:v>5</c:v>
                </c:pt>
                <c:pt idx="6">
                  <c:v>325</c:v>
                </c:pt>
                <c:pt idx="7">
                  <c:v>7</c:v>
                </c:pt>
                <c:pt idx="8">
                  <c:v>4</c:v>
                </c:pt>
                <c:pt idx="9">
                  <c:v>33</c:v>
                </c:pt>
                <c:pt idx="10">
                  <c:v>47</c:v>
                </c:pt>
                <c:pt idx="11">
                  <c:v>200</c:v>
                </c:pt>
                <c:pt idx="12">
                  <c:v>375</c:v>
                </c:pt>
                <c:pt idx="13">
                  <c:v>497</c:v>
                </c:pt>
                <c:pt idx="14">
                  <c:v>22</c:v>
                </c:pt>
                <c:pt idx="15">
                  <c:v>16</c:v>
                </c:pt>
                <c:pt idx="16">
                  <c:v>31</c:v>
                </c:pt>
                <c:pt idx="17">
                  <c:v>212</c:v>
                </c:pt>
                <c:pt idx="18">
                  <c:v>100</c:v>
                </c:pt>
                <c:pt idx="19">
                  <c:v>170</c:v>
                </c:pt>
                <c:pt idx="20">
                  <c:v>47</c:v>
                </c:pt>
                <c:pt idx="21">
                  <c:v>32</c:v>
                </c:pt>
                <c:pt idx="22">
                  <c:v>5</c:v>
                </c:pt>
                <c:pt idx="23">
                  <c:v>40</c:v>
                </c:pt>
                <c:pt idx="24">
                  <c:v>20</c:v>
                </c:pt>
                <c:pt idx="25">
                  <c:v>8</c:v>
                </c:pt>
                <c:pt idx="26">
                  <c:v>200</c:v>
                </c:pt>
                <c:pt idx="27">
                  <c:v>7</c:v>
                </c:pt>
                <c:pt idx="28">
                  <c:v>137</c:v>
                </c:pt>
                <c:pt idx="29">
                  <c:v>230</c:v>
                </c:pt>
                <c:pt idx="30">
                  <c:v>0</c:v>
                </c:pt>
                <c:pt idx="31">
                  <c:v>1</c:v>
                </c:pt>
                <c:pt idx="32">
                  <c:v>1</c:v>
                </c:pt>
                <c:pt idx="33">
                  <c:v>1</c:v>
                </c:pt>
              </c:numCache>
            </c:numRef>
          </c:val>
          <c:extLst>
            <c:ext xmlns:c16="http://schemas.microsoft.com/office/drawing/2014/chart" uri="{C3380CC4-5D6E-409C-BE32-E72D297353CC}">
              <c16:uniqueId val="{0000000B-04FC-4AE1-BB29-FBD188D126E5}"/>
            </c:ext>
          </c:extLst>
        </c:ser>
        <c:ser>
          <c:idx val="12"/>
          <c:order val="9"/>
          <c:tx>
            <c:strRef>
              <c:f>'Dados Dashboard'!$Q$2</c:f>
              <c:strCache>
                <c:ptCount val="1"/>
                <c:pt idx="0">
                  <c:v>CEPLAN</c:v>
                </c:pt>
              </c:strCache>
            </c:strRef>
          </c:tx>
          <c:spPr>
            <a:solidFill>
              <a:schemeClr val="accent1">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Dashboard'!$Q$3:$Q$36</c:f>
              <c:numCache>
                <c:formatCode>#,##0</c:formatCode>
                <c:ptCount val="34"/>
                <c:pt idx="0">
                  <c:v>100</c:v>
                </c:pt>
                <c:pt idx="1">
                  <c:v>125</c:v>
                </c:pt>
                <c:pt idx="2">
                  <c:v>0</c:v>
                </c:pt>
                <c:pt idx="3">
                  <c:v>0</c:v>
                </c:pt>
                <c:pt idx="4">
                  <c:v>16</c:v>
                </c:pt>
                <c:pt idx="5">
                  <c:v>0</c:v>
                </c:pt>
                <c:pt idx="6">
                  <c:v>150</c:v>
                </c:pt>
                <c:pt idx="7">
                  <c:v>0</c:v>
                </c:pt>
                <c:pt idx="8">
                  <c:v>0</c:v>
                </c:pt>
                <c:pt idx="9">
                  <c:v>4</c:v>
                </c:pt>
                <c:pt idx="10">
                  <c:v>30</c:v>
                </c:pt>
                <c:pt idx="11">
                  <c:v>162</c:v>
                </c:pt>
                <c:pt idx="12">
                  <c:v>162</c:v>
                </c:pt>
                <c:pt idx="13">
                  <c:v>25</c:v>
                </c:pt>
                <c:pt idx="14">
                  <c:v>15</c:v>
                </c:pt>
                <c:pt idx="15">
                  <c:v>5</c:v>
                </c:pt>
                <c:pt idx="16">
                  <c:v>3</c:v>
                </c:pt>
                <c:pt idx="17">
                  <c:v>37</c:v>
                </c:pt>
                <c:pt idx="18">
                  <c:v>60</c:v>
                </c:pt>
                <c:pt idx="19">
                  <c:v>3</c:v>
                </c:pt>
                <c:pt idx="20">
                  <c:v>2</c:v>
                </c:pt>
                <c:pt idx="21">
                  <c:v>2</c:v>
                </c:pt>
                <c:pt idx="22">
                  <c:v>0</c:v>
                </c:pt>
                <c:pt idx="23">
                  <c:v>2</c:v>
                </c:pt>
                <c:pt idx="24">
                  <c:v>2</c:v>
                </c:pt>
                <c:pt idx="25">
                  <c:v>1</c:v>
                </c:pt>
                <c:pt idx="26">
                  <c:v>150</c:v>
                </c:pt>
                <c:pt idx="27">
                  <c:v>0</c:v>
                </c:pt>
                <c:pt idx="28">
                  <c:v>6</c:v>
                </c:pt>
                <c:pt idx="29">
                  <c:v>6</c:v>
                </c:pt>
                <c:pt idx="30">
                  <c:v>0</c:v>
                </c:pt>
                <c:pt idx="31">
                  <c:v>3</c:v>
                </c:pt>
                <c:pt idx="32">
                  <c:v>3</c:v>
                </c:pt>
                <c:pt idx="33">
                  <c:v>0</c:v>
                </c:pt>
              </c:numCache>
            </c:numRef>
          </c:val>
          <c:extLst>
            <c:ext xmlns:c16="http://schemas.microsoft.com/office/drawing/2014/chart" uri="{C3380CC4-5D6E-409C-BE32-E72D297353CC}">
              <c16:uniqueId val="{0000000C-04FC-4AE1-BB29-FBD188D126E5}"/>
            </c:ext>
          </c:extLst>
        </c:ser>
        <c:ser>
          <c:idx val="13"/>
          <c:order val="10"/>
          <c:tx>
            <c:strRef>
              <c:f>'Dados Dashboard'!$R$2</c:f>
              <c:strCache>
                <c:ptCount val="1"/>
                <c:pt idx="0">
                  <c:v>CEAVI</c:v>
                </c:pt>
              </c:strCache>
            </c:strRef>
          </c:tx>
          <c:spPr>
            <a:solidFill>
              <a:schemeClr val="accent2">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Dashboard'!$R$3:$R$36</c:f>
              <c:numCache>
                <c:formatCode>#,##0</c:formatCode>
                <c:ptCount val="34"/>
                <c:pt idx="0">
                  <c:v>200</c:v>
                </c:pt>
                <c:pt idx="1">
                  <c:v>225</c:v>
                </c:pt>
                <c:pt idx="2">
                  <c:v>0</c:v>
                </c:pt>
                <c:pt idx="3">
                  <c:v>12</c:v>
                </c:pt>
                <c:pt idx="4">
                  <c:v>25</c:v>
                </c:pt>
                <c:pt idx="5">
                  <c:v>0</c:v>
                </c:pt>
                <c:pt idx="6">
                  <c:v>100</c:v>
                </c:pt>
                <c:pt idx="7">
                  <c:v>0</c:v>
                </c:pt>
                <c:pt idx="8">
                  <c:v>0</c:v>
                </c:pt>
                <c:pt idx="9">
                  <c:v>5</c:v>
                </c:pt>
                <c:pt idx="10">
                  <c:v>50</c:v>
                </c:pt>
                <c:pt idx="11">
                  <c:v>150</c:v>
                </c:pt>
                <c:pt idx="12">
                  <c:v>200</c:v>
                </c:pt>
                <c:pt idx="13">
                  <c:v>75</c:v>
                </c:pt>
                <c:pt idx="14">
                  <c:v>0</c:v>
                </c:pt>
                <c:pt idx="15">
                  <c:v>0</c:v>
                </c:pt>
                <c:pt idx="16">
                  <c:v>3</c:v>
                </c:pt>
                <c:pt idx="17">
                  <c:v>25</c:v>
                </c:pt>
                <c:pt idx="18">
                  <c:v>25</c:v>
                </c:pt>
                <c:pt idx="19">
                  <c:v>25</c:v>
                </c:pt>
                <c:pt idx="20">
                  <c:v>25</c:v>
                </c:pt>
                <c:pt idx="21">
                  <c:v>25</c:v>
                </c:pt>
                <c:pt idx="22">
                  <c:v>0</c:v>
                </c:pt>
                <c:pt idx="23">
                  <c:v>25</c:v>
                </c:pt>
                <c:pt idx="24">
                  <c:v>25</c:v>
                </c:pt>
                <c:pt idx="25">
                  <c:v>37</c:v>
                </c:pt>
                <c:pt idx="26">
                  <c:v>175</c:v>
                </c:pt>
                <c:pt idx="27">
                  <c:v>5</c:v>
                </c:pt>
                <c:pt idx="28">
                  <c:v>25</c:v>
                </c:pt>
                <c:pt idx="29">
                  <c:v>25</c:v>
                </c:pt>
                <c:pt idx="30">
                  <c:v>0</c:v>
                </c:pt>
                <c:pt idx="31">
                  <c:v>2</c:v>
                </c:pt>
                <c:pt idx="32">
                  <c:v>2</c:v>
                </c:pt>
                <c:pt idx="33">
                  <c:v>2</c:v>
                </c:pt>
              </c:numCache>
            </c:numRef>
          </c:val>
          <c:extLst>
            <c:ext xmlns:c16="http://schemas.microsoft.com/office/drawing/2014/chart" uri="{C3380CC4-5D6E-409C-BE32-E72D297353CC}">
              <c16:uniqueId val="{0000000D-04FC-4AE1-BB29-FBD188D126E5}"/>
            </c:ext>
          </c:extLst>
        </c:ser>
        <c:ser>
          <c:idx val="14"/>
          <c:order val="11"/>
          <c:tx>
            <c:strRef>
              <c:f>'Dados Dashboard'!$S$2</c:f>
              <c:strCache>
                <c:ptCount val="1"/>
                <c:pt idx="0">
                  <c:v>CAV</c:v>
                </c:pt>
              </c:strCache>
            </c:strRef>
          </c:tx>
          <c:spPr>
            <a:solidFill>
              <a:schemeClr val="accent3">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Dashboard'!$S$3:$S$36</c:f>
              <c:numCache>
                <c:formatCode>#,##0</c:formatCode>
                <c:ptCount val="34"/>
                <c:pt idx="0">
                  <c:v>430</c:v>
                </c:pt>
                <c:pt idx="1">
                  <c:v>657</c:v>
                </c:pt>
                <c:pt idx="2">
                  <c:v>0</c:v>
                </c:pt>
                <c:pt idx="3">
                  <c:v>0</c:v>
                </c:pt>
                <c:pt idx="4">
                  <c:v>32</c:v>
                </c:pt>
                <c:pt idx="5">
                  <c:v>7</c:v>
                </c:pt>
                <c:pt idx="6">
                  <c:v>435</c:v>
                </c:pt>
                <c:pt idx="7">
                  <c:v>20</c:v>
                </c:pt>
                <c:pt idx="8">
                  <c:v>0</c:v>
                </c:pt>
                <c:pt idx="9">
                  <c:v>25</c:v>
                </c:pt>
                <c:pt idx="10">
                  <c:v>8</c:v>
                </c:pt>
                <c:pt idx="11">
                  <c:v>148</c:v>
                </c:pt>
                <c:pt idx="12">
                  <c:v>117</c:v>
                </c:pt>
                <c:pt idx="13">
                  <c:v>485</c:v>
                </c:pt>
                <c:pt idx="14">
                  <c:v>47</c:v>
                </c:pt>
                <c:pt idx="15">
                  <c:v>55</c:v>
                </c:pt>
                <c:pt idx="16">
                  <c:v>0</c:v>
                </c:pt>
                <c:pt idx="17">
                  <c:v>0</c:v>
                </c:pt>
                <c:pt idx="18">
                  <c:v>240</c:v>
                </c:pt>
                <c:pt idx="19">
                  <c:v>71</c:v>
                </c:pt>
                <c:pt idx="20">
                  <c:v>15</c:v>
                </c:pt>
                <c:pt idx="21">
                  <c:v>0</c:v>
                </c:pt>
                <c:pt idx="22">
                  <c:v>5</c:v>
                </c:pt>
                <c:pt idx="23">
                  <c:v>0</c:v>
                </c:pt>
                <c:pt idx="24">
                  <c:v>8</c:v>
                </c:pt>
                <c:pt idx="25">
                  <c:v>0</c:v>
                </c:pt>
                <c:pt idx="26">
                  <c:v>375</c:v>
                </c:pt>
                <c:pt idx="27">
                  <c:v>0</c:v>
                </c:pt>
                <c:pt idx="28">
                  <c:v>20</c:v>
                </c:pt>
                <c:pt idx="29">
                  <c:v>37</c:v>
                </c:pt>
                <c:pt idx="30">
                  <c:v>0</c:v>
                </c:pt>
                <c:pt idx="31">
                  <c:v>4</c:v>
                </c:pt>
                <c:pt idx="32">
                  <c:v>4</c:v>
                </c:pt>
                <c:pt idx="33">
                  <c:v>4</c:v>
                </c:pt>
              </c:numCache>
            </c:numRef>
          </c:val>
          <c:extLst>
            <c:ext xmlns:c16="http://schemas.microsoft.com/office/drawing/2014/chart" uri="{C3380CC4-5D6E-409C-BE32-E72D297353CC}">
              <c16:uniqueId val="{0000000E-04FC-4AE1-BB29-FBD188D126E5}"/>
            </c:ext>
          </c:extLst>
        </c:ser>
        <c:ser>
          <c:idx val="15"/>
          <c:order val="12"/>
          <c:tx>
            <c:strRef>
              <c:f>'Dados Dashboard'!$T$2</c:f>
              <c:strCache>
                <c:ptCount val="1"/>
                <c:pt idx="0">
                  <c:v>CEO</c:v>
                </c:pt>
              </c:strCache>
            </c:strRef>
          </c:tx>
          <c:spPr>
            <a:solidFill>
              <a:schemeClr val="accent4">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Dashboard'!$T$3:$T$36</c:f>
              <c:numCache>
                <c:formatCode>#,##0</c:formatCode>
                <c:ptCount val="34"/>
                <c:pt idx="0">
                  <c:v>372</c:v>
                </c:pt>
                <c:pt idx="1">
                  <c:v>284</c:v>
                </c:pt>
                <c:pt idx="2">
                  <c:v>0</c:v>
                </c:pt>
                <c:pt idx="3">
                  <c:v>0</c:v>
                </c:pt>
                <c:pt idx="4">
                  <c:v>12</c:v>
                </c:pt>
                <c:pt idx="5">
                  <c:v>0</c:v>
                </c:pt>
                <c:pt idx="6">
                  <c:v>113</c:v>
                </c:pt>
                <c:pt idx="7">
                  <c:v>0</c:v>
                </c:pt>
                <c:pt idx="8">
                  <c:v>0</c:v>
                </c:pt>
                <c:pt idx="9">
                  <c:v>5</c:v>
                </c:pt>
                <c:pt idx="10">
                  <c:v>3</c:v>
                </c:pt>
                <c:pt idx="11">
                  <c:v>50</c:v>
                </c:pt>
                <c:pt idx="12">
                  <c:v>5</c:v>
                </c:pt>
                <c:pt idx="13">
                  <c:v>103</c:v>
                </c:pt>
                <c:pt idx="14">
                  <c:v>5</c:v>
                </c:pt>
                <c:pt idx="15">
                  <c:v>5</c:v>
                </c:pt>
                <c:pt idx="16">
                  <c:v>5</c:v>
                </c:pt>
                <c:pt idx="17">
                  <c:v>5</c:v>
                </c:pt>
                <c:pt idx="18">
                  <c:v>2</c:v>
                </c:pt>
                <c:pt idx="19">
                  <c:v>5</c:v>
                </c:pt>
                <c:pt idx="20">
                  <c:v>12</c:v>
                </c:pt>
                <c:pt idx="21">
                  <c:v>12</c:v>
                </c:pt>
                <c:pt idx="22">
                  <c:v>0</c:v>
                </c:pt>
                <c:pt idx="23">
                  <c:v>12</c:v>
                </c:pt>
                <c:pt idx="24">
                  <c:v>12</c:v>
                </c:pt>
                <c:pt idx="25">
                  <c:v>2</c:v>
                </c:pt>
                <c:pt idx="26">
                  <c:v>110</c:v>
                </c:pt>
                <c:pt idx="27">
                  <c:v>2</c:v>
                </c:pt>
                <c:pt idx="28">
                  <c:v>12</c:v>
                </c:pt>
                <c:pt idx="29">
                  <c:v>62</c:v>
                </c:pt>
                <c:pt idx="30">
                  <c:v>0</c:v>
                </c:pt>
                <c:pt idx="31">
                  <c:v>1</c:v>
                </c:pt>
                <c:pt idx="32">
                  <c:v>1</c:v>
                </c:pt>
                <c:pt idx="33">
                  <c:v>1</c:v>
                </c:pt>
              </c:numCache>
            </c:numRef>
          </c:val>
          <c:extLst>
            <c:ext xmlns:c16="http://schemas.microsoft.com/office/drawing/2014/chart" uri="{C3380CC4-5D6E-409C-BE32-E72D297353CC}">
              <c16:uniqueId val="{0000000F-04FC-4AE1-BB29-FBD188D126E5}"/>
            </c:ext>
          </c:extLst>
        </c:ser>
        <c:ser>
          <c:idx val="16"/>
          <c:order val="13"/>
          <c:tx>
            <c:strRef>
              <c:f>'Dados Dashboard'!$U$2</c:f>
              <c:strCache>
                <c:ptCount val="1"/>
                <c:pt idx="0">
                  <c:v>CESMO</c:v>
                </c:pt>
              </c:strCache>
            </c:strRef>
          </c:tx>
          <c:spPr>
            <a:solidFill>
              <a:schemeClr val="accent5">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Dashboard'!$U$3:$U$36</c:f>
              <c:numCache>
                <c:formatCode>#,##0</c:formatCode>
                <c:ptCount val="34"/>
                <c:pt idx="0">
                  <c:v>60</c:v>
                </c:pt>
                <c:pt idx="1">
                  <c:v>25</c:v>
                </c:pt>
                <c:pt idx="2">
                  <c:v>50</c:v>
                </c:pt>
                <c:pt idx="3">
                  <c:v>20</c:v>
                </c:pt>
                <c:pt idx="4">
                  <c:v>10</c:v>
                </c:pt>
                <c:pt idx="5">
                  <c:v>25</c:v>
                </c:pt>
                <c:pt idx="6">
                  <c:v>25</c:v>
                </c:pt>
                <c:pt idx="7">
                  <c:v>1</c:v>
                </c:pt>
                <c:pt idx="8">
                  <c:v>1</c:v>
                </c:pt>
                <c:pt idx="9">
                  <c:v>5</c:v>
                </c:pt>
                <c:pt idx="10">
                  <c:v>12</c:v>
                </c:pt>
                <c:pt idx="11">
                  <c:v>12</c:v>
                </c:pt>
                <c:pt idx="12">
                  <c:v>25</c:v>
                </c:pt>
                <c:pt idx="13">
                  <c:v>12</c:v>
                </c:pt>
                <c:pt idx="14">
                  <c:v>6</c:v>
                </c:pt>
                <c:pt idx="15">
                  <c:v>2</c:v>
                </c:pt>
                <c:pt idx="16">
                  <c:v>7</c:v>
                </c:pt>
                <c:pt idx="17">
                  <c:v>2</c:v>
                </c:pt>
                <c:pt idx="18">
                  <c:v>5</c:v>
                </c:pt>
                <c:pt idx="19">
                  <c:v>6</c:v>
                </c:pt>
                <c:pt idx="20">
                  <c:v>1</c:v>
                </c:pt>
                <c:pt idx="21">
                  <c:v>2</c:v>
                </c:pt>
                <c:pt idx="22">
                  <c:v>0</c:v>
                </c:pt>
                <c:pt idx="23">
                  <c:v>2</c:v>
                </c:pt>
                <c:pt idx="24">
                  <c:v>2</c:v>
                </c:pt>
                <c:pt idx="25">
                  <c:v>2</c:v>
                </c:pt>
                <c:pt idx="26">
                  <c:v>12</c:v>
                </c:pt>
                <c:pt idx="27">
                  <c:v>1</c:v>
                </c:pt>
                <c:pt idx="28">
                  <c:v>10</c:v>
                </c:pt>
                <c:pt idx="29">
                  <c:v>6</c:v>
                </c:pt>
                <c:pt idx="30">
                  <c:v>6</c:v>
                </c:pt>
                <c:pt idx="31">
                  <c:v>1</c:v>
                </c:pt>
                <c:pt idx="32">
                  <c:v>1</c:v>
                </c:pt>
                <c:pt idx="33">
                  <c:v>1</c:v>
                </c:pt>
              </c:numCache>
            </c:numRef>
          </c:val>
          <c:extLst>
            <c:ext xmlns:c16="http://schemas.microsoft.com/office/drawing/2014/chart" uri="{C3380CC4-5D6E-409C-BE32-E72D297353CC}">
              <c16:uniqueId val="{00000010-04FC-4AE1-BB29-FBD188D126E5}"/>
            </c:ext>
          </c:extLst>
        </c:ser>
        <c:dLbls>
          <c:showLegendKey val="0"/>
          <c:showVal val="0"/>
          <c:showCatName val="0"/>
          <c:showSerName val="0"/>
          <c:showPercent val="0"/>
          <c:showBubbleSize val="0"/>
        </c:dLbls>
        <c:gapWidth val="219"/>
        <c:overlap val="-27"/>
        <c:axId val="403389887"/>
        <c:axId val="403385311"/>
      </c:barChart>
      <c:catAx>
        <c:axId val="403389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03385311"/>
        <c:crosses val="autoZero"/>
        <c:auto val="1"/>
        <c:lblAlgn val="ctr"/>
        <c:lblOffset val="100"/>
        <c:noMultiLvlLbl val="0"/>
      </c:catAx>
      <c:valAx>
        <c:axId val="40338531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0338988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Saldo</a:t>
            </a:r>
            <a:r>
              <a:rPr lang="pt-BR" baseline="0"/>
              <a:t> Disponível por Centro </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1"/>
          <c:order val="0"/>
          <c:tx>
            <c:strRef>
              <c:f>'Dados Dashboard'!$V$2</c:f>
              <c:strCache>
                <c:ptCount val="1"/>
                <c:pt idx="0">
                  <c:v> Reitoria</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Dashboard'!$V$3:$V$36</c:f>
              <c:numCache>
                <c:formatCode>General</c:formatCode>
                <c:ptCount val="34"/>
                <c:pt idx="0">
                  <c:v>1200</c:v>
                </c:pt>
                <c:pt idx="1">
                  <c:v>1400</c:v>
                </c:pt>
                <c:pt idx="2">
                  <c:v>480</c:v>
                </c:pt>
                <c:pt idx="3">
                  <c:v>228</c:v>
                </c:pt>
                <c:pt idx="4">
                  <c:v>0</c:v>
                </c:pt>
                <c:pt idx="5">
                  <c:v>0</c:v>
                </c:pt>
                <c:pt idx="6">
                  <c:v>1500</c:v>
                </c:pt>
                <c:pt idx="7">
                  <c:v>8</c:v>
                </c:pt>
                <c:pt idx="8">
                  <c:v>6</c:v>
                </c:pt>
                <c:pt idx="9">
                  <c:v>30</c:v>
                </c:pt>
                <c:pt idx="10">
                  <c:v>0</c:v>
                </c:pt>
                <c:pt idx="11">
                  <c:v>1200</c:v>
                </c:pt>
                <c:pt idx="12">
                  <c:v>1200</c:v>
                </c:pt>
                <c:pt idx="13">
                  <c:v>480</c:v>
                </c:pt>
                <c:pt idx="14">
                  <c:v>130</c:v>
                </c:pt>
                <c:pt idx="15">
                  <c:v>260</c:v>
                </c:pt>
                <c:pt idx="16">
                  <c:v>120</c:v>
                </c:pt>
                <c:pt idx="17">
                  <c:v>250</c:v>
                </c:pt>
                <c:pt idx="18">
                  <c:v>150</c:v>
                </c:pt>
                <c:pt idx="19">
                  <c:v>600</c:v>
                </c:pt>
                <c:pt idx="20">
                  <c:v>60</c:v>
                </c:pt>
                <c:pt idx="21">
                  <c:v>50</c:v>
                </c:pt>
                <c:pt idx="22">
                  <c:v>10</c:v>
                </c:pt>
                <c:pt idx="23">
                  <c:v>150</c:v>
                </c:pt>
                <c:pt idx="24">
                  <c:v>150</c:v>
                </c:pt>
                <c:pt idx="25">
                  <c:v>10</c:v>
                </c:pt>
                <c:pt idx="26">
                  <c:v>1152</c:v>
                </c:pt>
                <c:pt idx="27">
                  <c:v>0</c:v>
                </c:pt>
                <c:pt idx="28">
                  <c:v>120</c:v>
                </c:pt>
                <c:pt idx="29">
                  <c:v>250</c:v>
                </c:pt>
                <c:pt idx="30">
                  <c:v>0</c:v>
                </c:pt>
                <c:pt idx="31">
                  <c:v>5</c:v>
                </c:pt>
                <c:pt idx="32">
                  <c:v>5</c:v>
                </c:pt>
                <c:pt idx="33">
                  <c:v>5</c:v>
                </c:pt>
              </c:numCache>
            </c:numRef>
          </c:val>
          <c:extLst>
            <c:ext xmlns:c16="http://schemas.microsoft.com/office/drawing/2014/chart" uri="{C3380CC4-5D6E-409C-BE32-E72D297353CC}">
              <c16:uniqueId val="{00000001-935A-4126-A144-FE499CE2B659}"/>
            </c:ext>
          </c:extLst>
        </c:ser>
        <c:ser>
          <c:idx val="4"/>
          <c:order val="1"/>
          <c:tx>
            <c:strRef>
              <c:f>'Dados Dashboard'!$W$2</c:f>
              <c:strCache>
                <c:ptCount val="1"/>
                <c:pt idx="0">
                  <c:v> ESAG</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Dashboard'!$W$3:$W$36</c:f>
              <c:numCache>
                <c:formatCode>General</c:formatCode>
                <c:ptCount val="34"/>
                <c:pt idx="0">
                  <c:v>1920</c:v>
                </c:pt>
                <c:pt idx="1">
                  <c:v>36</c:v>
                </c:pt>
                <c:pt idx="2">
                  <c:v>4880</c:v>
                </c:pt>
                <c:pt idx="3">
                  <c:v>562</c:v>
                </c:pt>
                <c:pt idx="4">
                  <c:v>124</c:v>
                </c:pt>
                <c:pt idx="5">
                  <c:v>0</c:v>
                </c:pt>
                <c:pt idx="6">
                  <c:v>624</c:v>
                </c:pt>
                <c:pt idx="7">
                  <c:v>44</c:v>
                </c:pt>
                <c:pt idx="8">
                  <c:v>63</c:v>
                </c:pt>
                <c:pt idx="9">
                  <c:v>36</c:v>
                </c:pt>
                <c:pt idx="10">
                  <c:v>0</c:v>
                </c:pt>
                <c:pt idx="11">
                  <c:v>624</c:v>
                </c:pt>
                <c:pt idx="12">
                  <c:v>1124</c:v>
                </c:pt>
                <c:pt idx="13">
                  <c:v>144</c:v>
                </c:pt>
                <c:pt idx="14">
                  <c:v>436</c:v>
                </c:pt>
                <c:pt idx="15">
                  <c:v>124</c:v>
                </c:pt>
                <c:pt idx="16">
                  <c:v>250</c:v>
                </c:pt>
                <c:pt idx="17">
                  <c:v>180</c:v>
                </c:pt>
                <c:pt idx="18">
                  <c:v>124</c:v>
                </c:pt>
                <c:pt idx="19">
                  <c:v>250</c:v>
                </c:pt>
                <c:pt idx="20">
                  <c:v>60</c:v>
                </c:pt>
                <c:pt idx="21">
                  <c:v>60</c:v>
                </c:pt>
                <c:pt idx="22">
                  <c:v>15</c:v>
                </c:pt>
                <c:pt idx="23">
                  <c:v>125</c:v>
                </c:pt>
                <c:pt idx="24">
                  <c:v>94</c:v>
                </c:pt>
                <c:pt idx="25">
                  <c:v>32</c:v>
                </c:pt>
                <c:pt idx="26">
                  <c:v>624</c:v>
                </c:pt>
                <c:pt idx="27">
                  <c:v>3</c:v>
                </c:pt>
                <c:pt idx="28">
                  <c:v>30</c:v>
                </c:pt>
                <c:pt idx="29">
                  <c:v>50</c:v>
                </c:pt>
                <c:pt idx="30">
                  <c:v>100</c:v>
                </c:pt>
                <c:pt idx="31">
                  <c:v>6</c:v>
                </c:pt>
                <c:pt idx="32">
                  <c:v>8</c:v>
                </c:pt>
                <c:pt idx="33">
                  <c:v>3</c:v>
                </c:pt>
              </c:numCache>
            </c:numRef>
          </c:val>
          <c:extLst>
            <c:ext xmlns:c16="http://schemas.microsoft.com/office/drawing/2014/chart" uri="{C3380CC4-5D6E-409C-BE32-E72D297353CC}">
              <c16:uniqueId val="{00000004-935A-4126-A144-FE499CE2B659}"/>
            </c:ext>
          </c:extLst>
        </c:ser>
        <c:ser>
          <c:idx val="5"/>
          <c:order val="2"/>
          <c:tx>
            <c:strRef>
              <c:f>'Dados Dashboard'!$X$2</c:f>
              <c:strCache>
                <c:ptCount val="1"/>
                <c:pt idx="0">
                  <c:v>  CEART</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Dashboard'!$X$3:$X$36</c:f>
              <c:numCache>
                <c:formatCode>General</c:formatCode>
                <c:ptCount val="34"/>
                <c:pt idx="0">
                  <c:v>2192</c:v>
                </c:pt>
                <c:pt idx="1">
                  <c:v>860</c:v>
                </c:pt>
                <c:pt idx="2">
                  <c:v>1584</c:v>
                </c:pt>
                <c:pt idx="3">
                  <c:v>0</c:v>
                </c:pt>
                <c:pt idx="4">
                  <c:v>143</c:v>
                </c:pt>
                <c:pt idx="5">
                  <c:v>0</c:v>
                </c:pt>
                <c:pt idx="6">
                  <c:v>794</c:v>
                </c:pt>
                <c:pt idx="7">
                  <c:v>14</c:v>
                </c:pt>
                <c:pt idx="8">
                  <c:v>14</c:v>
                </c:pt>
                <c:pt idx="9">
                  <c:v>5</c:v>
                </c:pt>
                <c:pt idx="10">
                  <c:v>29</c:v>
                </c:pt>
                <c:pt idx="11">
                  <c:v>854</c:v>
                </c:pt>
                <c:pt idx="12">
                  <c:v>700</c:v>
                </c:pt>
                <c:pt idx="13">
                  <c:v>350</c:v>
                </c:pt>
                <c:pt idx="14">
                  <c:v>20</c:v>
                </c:pt>
                <c:pt idx="15">
                  <c:v>160</c:v>
                </c:pt>
                <c:pt idx="16">
                  <c:v>55</c:v>
                </c:pt>
                <c:pt idx="17">
                  <c:v>100</c:v>
                </c:pt>
                <c:pt idx="18">
                  <c:v>60</c:v>
                </c:pt>
                <c:pt idx="19">
                  <c:v>160</c:v>
                </c:pt>
                <c:pt idx="20">
                  <c:v>70</c:v>
                </c:pt>
                <c:pt idx="21">
                  <c:v>70</c:v>
                </c:pt>
                <c:pt idx="22">
                  <c:v>10</c:v>
                </c:pt>
                <c:pt idx="23">
                  <c:v>35</c:v>
                </c:pt>
                <c:pt idx="24">
                  <c:v>60</c:v>
                </c:pt>
                <c:pt idx="25">
                  <c:v>6</c:v>
                </c:pt>
                <c:pt idx="26">
                  <c:v>600</c:v>
                </c:pt>
                <c:pt idx="27">
                  <c:v>32</c:v>
                </c:pt>
                <c:pt idx="28">
                  <c:v>124</c:v>
                </c:pt>
                <c:pt idx="29">
                  <c:v>300</c:v>
                </c:pt>
                <c:pt idx="30">
                  <c:v>145</c:v>
                </c:pt>
                <c:pt idx="31">
                  <c:v>10</c:v>
                </c:pt>
                <c:pt idx="32">
                  <c:v>5</c:v>
                </c:pt>
                <c:pt idx="33">
                  <c:v>6</c:v>
                </c:pt>
              </c:numCache>
            </c:numRef>
          </c:val>
          <c:extLst>
            <c:ext xmlns:c16="http://schemas.microsoft.com/office/drawing/2014/chart" uri="{C3380CC4-5D6E-409C-BE32-E72D297353CC}">
              <c16:uniqueId val="{00000005-935A-4126-A144-FE499CE2B659}"/>
            </c:ext>
          </c:extLst>
        </c:ser>
        <c:ser>
          <c:idx val="6"/>
          <c:order val="3"/>
          <c:tx>
            <c:strRef>
              <c:f>'Dados Dashboard'!$Y$2</c:f>
              <c:strCache>
                <c:ptCount val="1"/>
                <c:pt idx="0">
                  <c:v> FAED</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Dashboard'!$Y$3:$Y$36</c:f>
              <c:numCache>
                <c:formatCode>General</c:formatCode>
                <c:ptCount val="34"/>
                <c:pt idx="0">
                  <c:v>1536</c:v>
                </c:pt>
                <c:pt idx="1">
                  <c:v>1400</c:v>
                </c:pt>
                <c:pt idx="2">
                  <c:v>0</c:v>
                </c:pt>
                <c:pt idx="3">
                  <c:v>0</c:v>
                </c:pt>
                <c:pt idx="4">
                  <c:v>85</c:v>
                </c:pt>
                <c:pt idx="5">
                  <c:v>0</c:v>
                </c:pt>
                <c:pt idx="6">
                  <c:v>816</c:v>
                </c:pt>
                <c:pt idx="7">
                  <c:v>0</c:v>
                </c:pt>
                <c:pt idx="8">
                  <c:v>0</c:v>
                </c:pt>
                <c:pt idx="9">
                  <c:v>10</c:v>
                </c:pt>
                <c:pt idx="10">
                  <c:v>0</c:v>
                </c:pt>
                <c:pt idx="11">
                  <c:v>456</c:v>
                </c:pt>
                <c:pt idx="12">
                  <c:v>358</c:v>
                </c:pt>
                <c:pt idx="13">
                  <c:v>200</c:v>
                </c:pt>
                <c:pt idx="14">
                  <c:v>24</c:v>
                </c:pt>
                <c:pt idx="15">
                  <c:v>48</c:v>
                </c:pt>
                <c:pt idx="16">
                  <c:v>54</c:v>
                </c:pt>
                <c:pt idx="17">
                  <c:v>40</c:v>
                </c:pt>
                <c:pt idx="18">
                  <c:v>36</c:v>
                </c:pt>
                <c:pt idx="19">
                  <c:v>130</c:v>
                </c:pt>
                <c:pt idx="20">
                  <c:v>30</c:v>
                </c:pt>
                <c:pt idx="21">
                  <c:v>75</c:v>
                </c:pt>
                <c:pt idx="22">
                  <c:v>3</c:v>
                </c:pt>
                <c:pt idx="23">
                  <c:v>32</c:v>
                </c:pt>
                <c:pt idx="24">
                  <c:v>24</c:v>
                </c:pt>
                <c:pt idx="25">
                  <c:v>4</c:v>
                </c:pt>
                <c:pt idx="26">
                  <c:v>435</c:v>
                </c:pt>
                <c:pt idx="27">
                  <c:v>0</c:v>
                </c:pt>
                <c:pt idx="28">
                  <c:v>46</c:v>
                </c:pt>
                <c:pt idx="29">
                  <c:v>0</c:v>
                </c:pt>
                <c:pt idx="30">
                  <c:v>350</c:v>
                </c:pt>
                <c:pt idx="31">
                  <c:v>5</c:v>
                </c:pt>
                <c:pt idx="32">
                  <c:v>7</c:v>
                </c:pt>
                <c:pt idx="33">
                  <c:v>3</c:v>
                </c:pt>
              </c:numCache>
            </c:numRef>
          </c:val>
          <c:extLst>
            <c:ext xmlns:c16="http://schemas.microsoft.com/office/drawing/2014/chart" uri="{C3380CC4-5D6E-409C-BE32-E72D297353CC}">
              <c16:uniqueId val="{00000006-935A-4126-A144-FE499CE2B659}"/>
            </c:ext>
          </c:extLst>
        </c:ser>
        <c:ser>
          <c:idx val="7"/>
          <c:order val="4"/>
          <c:tx>
            <c:strRef>
              <c:f>'Dados Dashboard'!$Z$2</c:f>
              <c:strCache>
                <c:ptCount val="1"/>
                <c:pt idx="0">
                  <c:v> CEAD</c:v>
                </c:pt>
              </c:strCache>
            </c:strRef>
          </c:tx>
          <c:spPr>
            <a:solidFill>
              <a:schemeClr val="accent2">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Dashboard'!$Z$3:$Z$36</c:f>
              <c:numCache>
                <c:formatCode>General</c:formatCode>
                <c:ptCount val="34"/>
                <c:pt idx="0">
                  <c:v>248</c:v>
                </c:pt>
                <c:pt idx="1">
                  <c:v>0</c:v>
                </c:pt>
                <c:pt idx="2">
                  <c:v>520</c:v>
                </c:pt>
                <c:pt idx="3">
                  <c:v>7</c:v>
                </c:pt>
                <c:pt idx="4">
                  <c:v>7</c:v>
                </c:pt>
                <c:pt idx="5">
                  <c:v>0</c:v>
                </c:pt>
                <c:pt idx="6">
                  <c:v>202</c:v>
                </c:pt>
                <c:pt idx="7">
                  <c:v>0</c:v>
                </c:pt>
                <c:pt idx="8">
                  <c:v>0</c:v>
                </c:pt>
                <c:pt idx="9">
                  <c:v>34</c:v>
                </c:pt>
                <c:pt idx="10">
                  <c:v>12</c:v>
                </c:pt>
                <c:pt idx="11">
                  <c:v>24</c:v>
                </c:pt>
                <c:pt idx="12">
                  <c:v>125</c:v>
                </c:pt>
                <c:pt idx="13">
                  <c:v>84</c:v>
                </c:pt>
                <c:pt idx="14">
                  <c:v>12</c:v>
                </c:pt>
                <c:pt idx="15">
                  <c:v>0</c:v>
                </c:pt>
                <c:pt idx="16">
                  <c:v>10</c:v>
                </c:pt>
                <c:pt idx="17">
                  <c:v>46</c:v>
                </c:pt>
                <c:pt idx="18">
                  <c:v>7</c:v>
                </c:pt>
                <c:pt idx="19">
                  <c:v>34</c:v>
                </c:pt>
                <c:pt idx="20">
                  <c:v>10</c:v>
                </c:pt>
                <c:pt idx="21">
                  <c:v>10</c:v>
                </c:pt>
                <c:pt idx="22">
                  <c:v>5</c:v>
                </c:pt>
                <c:pt idx="23">
                  <c:v>50</c:v>
                </c:pt>
                <c:pt idx="24">
                  <c:v>22</c:v>
                </c:pt>
                <c:pt idx="25">
                  <c:v>0</c:v>
                </c:pt>
                <c:pt idx="26">
                  <c:v>151</c:v>
                </c:pt>
                <c:pt idx="27">
                  <c:v>12</c:v>
                </c:pt>
                <c:pt idx="28">
                  <c:v>12</c:v>
                </c:pt>
                <c:pt idx="29">
                  <c:v>420</c:v>
                </c:pt>
                <c:pt idx="30">
                  <c:v>300</c:v>
                </c:pt>
                <c:pt idx="31">
                  <c:v>0</c:v>
                </c:pt>
                <c:pt idx="32">
                  <c:v>0</c:v>
                </c:pt>
                <c:pt idx="33">
                  <c:v>0</c:v>
                </c:pt>
              </c:numCache>
            </c:numRef>
          </c:val>
          <c:extLst>
            <c:ext xmlns:c16="http://schemas.microsoft.com/office/drawing/2014/chart" uri="{C3380CC4-5D6E-409C-BE32-E72D297353CC}">
              <c16:uniqueId val="{00000007-935A-4126-A144-FE499CE2B659}"/>
            </c:ext>
          </c:extLst>
        </c:ser>
        <c:ser>
          <c:idx val="8"/>
          <c:order val="5"/>
          <c:tx>
            <c:strRef>
              <c:f>'Dados Dashboard'!$AA$2</c:f>
              <c:strCache>
                <c:ptCount val="1"/>
                <c:pt idx="0">
                  <c:v> CEFID</c:v>
                </c:pt>
              </c:strCache>
            </c:strRef>
          </c:tx>
          <c:spPr>
            <a:solidFill>
              <a:schemeClr val="accent3">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Dashboard'!$AA$3:$AA$36</c:f>
              <c:numCache>
                <c:formatCode>General</c:formatCode>
                <c:ptCount val="34"/>
                <c:pt idx="0">
                  <c:v>1480</c:v>
                </c:pt>
                <c:pt idx="1">
                  <c:v>1600</c:v>
                </c:pt>
                <c:pt idx="2">
                  <c:v>0</c:v>
                </c:pt>
                <c:pt idx="3">
                  <c:v>0</c:v>
                </c:pt>
                <c:pt idx="4">
                  <c:v>120</c:v>
                </c:pt>
                <c:pt idx="5">
                  <c:v>0</c:v>
                </c:pt>
                <c:pt idx="6">
                  <c:v>840</c:v>
                </c:pt>
                <c:pt idx="7">
                  <c:v>5</c:v>
                </c:pt>
                <c:pt idx="8">
                  <c:v>5</c:v>
                </c:pt>
                <c:pt idx="9">
                  <c:v>3</c:v>
                </c:pt>
                <c:pt idx="10">
                  <c:v>0</c:v>
                </c:pt>
                <c:pt idx="11">
                  <c:v>900</c:v>
                </c:pt>
                <c:pt idx="12">
                  <c:v>500</c:v>
                </c:pt>
                <c:pt idx="13">
                  <c:v>600</c:v>
                </c:pt>
                <c:pt idx="14">
                  <c:v>0</c:v>
                </c:pt>
                <c:pt idx="15">
                  <c:v>100</c:v>
                </c:pt>
                <c:pt idx="16">
                  <c:v>25</c:v>
                </c:pt>
                <c:pt idx="17">
                  <c:v>120</c:v>
                </c:pt>
                <c:pt idx="18">
                  <c:v>20</c:v>
                </c:pt>
                <c:pt idx="19">
                  <c:v>500</c:v>
                </c:pt>
                <c:pt idx="20">
                  <c:v>60</c:v>
                </c:pt>
                <c:pt idx="21">
                  <c:v>60</c:v>
                </c:pt>
                <c:pt idx="22">
                  <c:v>20</c:v>
                </c:pt>
                <c:pt idx="23">
                  <c:v>0</c:v>
                </c:pt>
                <c:pt idx="24">
                  <c:v>50</c:v>
                </c:pt>
                <c:pt idx="25">
                  <c:v>2</c:v>
                </c:pt>
                <c:pt idx="26">
                  <c:v>800</c:v>
                </c:pt>
                <c:pt idx="27">
                  <c:v>0</c:v>
                </c:pt>
                <c:pt idx="28">
                  <c:v>100</c:v>
                </c:pt>
                <c:pt idx="29">
                  <c:v>500</c:v>
                </c:pt>
                <c:pt idx="30">
                  <c:v>0</c:v>
                </c:pt>
                <c:pt idx="31">
                  <c:v>2</c:v>
                </c:pt>
                <c:pt idx="32">
                  <c:v>2</c:v>
                </c:pt>
                <c:pt idx="33">
                  <c:v>2</c:v>
                </c:pt>
              </c:numCache>
            </c:numRef>
          </c:val>
          <c:extLst>
            <c:ext xmlns:c16="http://schemas.microsoft.com/office/drawing/2014/chart" uri="{C3380CC4-5D6E-409C-BE32-E72D297353CC}">
              <c16:uniqueId val="{00000008-935A-4126-A144-FE499CE2B659}"/>
            </c:ext>
          </c:extLst>
        </c:ser>
        <c:ser>
          <c:idx val="9"/>
          <c:order val="6"/>
          <c:tx>
            <c:strRef>
              <c:f>'Dados Dashboard'!$AB$2</c:f>
              <c:strCache>
                <c:ptCount val="1"/>
                <c:pt idx="0">
                  <c:v> CERES</c:v>
                </c:pt>
              </c:strCache>
            </c:strRef>
          </c:tx>
          <c:spPr>
            <a:solidFill>
              <a:schemeClr val="accent4">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Dashboard'!$AB$3:$AB$36</c:f>
              <c:numCache>
                <c:formatCode>General</c:formatCode>
                <c:ptCount val="34"/>
                <c:pt idx="0">
                  <c:v>1616</c:v>
                </c:pt>
                <c:pt idx="1">
                  <c:v>1154</c:v>
                </c:pt>
                <c:pt idx="2">
                  <c:v>0</c:v>
                </c:pt>
                <c:pt idx="3">
                  <c:v>0</c:v>
                </c:pt>
                <c:pt idx="4">
                  <c:v>40</c:v>
                </c:pt>
                <c:pt idx="5">
                  <c:v>0</c:v>
                </c:pt>
                <c:pt idx="6">
                  <c:v>1256</c:v>
                </c:pt>
                <c:pt idx="7">
                  <c:v>12</c:v>
                </c:pt>
                <c:pt idx="8">
                  <c:v>0</c:v>
                </c:pt>
                <c:pt idx="9">
                  <c:v>64</c:v>
                </c:pt>
                <c:pt idx="10">
                  <c:v>136</c:v>
                </c:pt>
                <c:pt idx="11">
                  <c:v>0</c:v>
                </c:pt>
                <c:pt idx="12">
                  <c:v>600</c:v>
                </c:pt>
                <c:pt idx="13">
                  <c:v>508</c:v>
                </c:pt>
                <c:pt idx="14">
                  <c:v>220</c:v>
                </c:pt>
                <c:pt idx="15">
                  <c:v>0</c:v>
                </c:pt>
                <c:pt idx="16">
                  <c:v>24</c:v>
                </c:pt>
                <c:pt idx="17">
                  <c:v>210</c:v>
                </c:pt>
                <c:pt idx="18">
                  <c:v>100</c:v>
                </c:pt>
                <c:pt idx="19">
                  <c:v>50</c:v>
                </c:pt>
                <c:pt idx="20">
                  <c:v>100</c:v>
                </c:pt>
                <c:pt idx="21">
                  <c:v>55</c:v>
                </c:pt>
                <c:pt idx="22">
                  <c:v>55</c:v>
                </c:pt>
                <c:pt idx="23">
                  <c:v>10</c:v>
                </c:pt>
                <c:pt idx="24">
                  <c:v>55</c:v>
                </c:pt>
                <c:pt idx="25">
                  <c:v>12</c:v>
                </c:pt>
                <c:pt idx="26">
                  <c:v>824</c:v>
                </c:pt>
                <c:pt idx="27">
                  <c:v>12</c:v>
                </c:pt>
                <c:pt idx="28">
                  <c:v>36</c:v>
                </c:pt>
                <c:pt idx="29">
                  <c:v>0</c:v>
                </c:pt>
                <c:pt idx="30">
                  <c:v>0</c:v>
                </c:pt>
                <c:pt idx="31">
                  <c:v>0</c:v>
                </c:pt>
                <c:pt idx="32">
                  <c:v>8</c:v>
                </c:pt>
                <c:pt idx="33">
                  <c:v>10</c:v>
                </c:pt>
              </c:numCache>
            </c:numRef>
          </c:val>
          <c:extLst>
            <c:ext xmlns:c16="http://schemas.microsoft.com/office/drawing/2014/chart" uri="{C3380CC4-5D6E-409C-BE32-E72D297353CC}">
              <c16:uniqueId val="{00000009-935A-4126-A144-FE499CE2B659}"/>
            </c:ext>
          </c:extLst>
        </c:ser>
        <c:ser>
          <c:idx val="10"/>
          <c:order val="7"/>
          <c:tx>
            <c:strRef>
              <c:f>'Dados Dashboard'!$AC$2</c:f>
              <c:strCache>
                <c:ptCount val="1"/>
                <c:pt idx="0">
                  <c:v> CESFI</c:v>
                </c:pt>
              </c:strCache>
            </c:strRef>
          </c:tx>
          <c:spPr>
            <a:solidFill>
              <a:schemeClr val="accent5">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Dashboard'!$AC$3:$AC$36</c:f>
              <c:numCache>
                <c:formatCode>General</c:formatCode>
                <c:ptCount val="34"/>
                <c:pt idx="0">
                  <c:v>424</c:v>
                </c:pt>
                <c:pt idx="1">
                  <c:v>847</c:v>
                </c:pt>
                <c:pt idx="2">
                  <c:v>0</c:v>
                </c:pt>
                <c:pt idx="3">
                  <c:v>0</c:v>
                </c:pt>
                <c:pt idx="4">
                  <c:v>26</c:v>
                </c:pt>
                <c:pt idx="5">
                  <c:v>0</c:v>
                </c:pt>
                <c:pt idx="6">
                  <c:v>470</c:v>
                </c:pt>
                <c:pt idx="7">
                  <c:v>0</c:v>
                </c:pt>
                <c:pt idx="8">
                  <c:v>0</c:v>
                </c:pt>
                <c:pt idx="9">
                  <c:v>58</c:v>
                </c:pt>
                <c:pt idx="10">
                  <c:v>0</c:v>
                </c:pt>
                <c:pt idx="11">
                  <c:v>482</c:v>
                </c:pt>
                <c:pt idx="12">
                  <c:v>389</c:v>
                </c:pt>
                <c:pt idx="13">
                  <c:v>427</c:v>
                </c:pt>
                <c:pt idx="14">
                  <c:v>48</c:v>
                </c:pt>
                <c:pt idx="15">
                  <c:v>67</c:v>
                </c:pt>
                <c:pt idx="16">
                  <c:v>0</c:v>
                </c:pt>
                <c:pt idx="17">
                  <c:v>89</c:v>
                </c:pt>
                <c:pt idx="18">
                  <c:v>98</c:v>
                </c:pt>
                <c:pt idx="19">
                  <c:v>374</c:v>
                </c:pt>
                <c:pt idx="20">
                  <c:v>41</c:v>
                </c:pt>
                <c:pt idx="21">
                  <c:v>48</c:v>
                </c:pt>
                <c:pt idx="22">
                  <c:v>0</c:v>
                </c:pt>
                <c:pt idx="23">
                  <c:v>43</c:v>
                </c:pt>
                <c:pt idx="24">
                  <c:v>43</c:v>
                </c:pt>
                <c:pt idx="25">
                  <c:v>19</c:v>
                </c:pt>
                <c:pt idx="26">
                  <c:v>425</c:v>
                </c:pt>
                <c:pt idx="27">
                  <c:v>2</c:v>
                </c:pt>
                <c:pt idx="28">
                  <c:v>0</c:v>
                </c:pt>
                <c:pt idx="29">
                  <c:v>31</c:v>
                </c:pt>
                <c:pt idx="30">
                  <c:v>29</c:v>
                </c:pt>
                <c:pt idx="31">
                  <c:v>0</c:v>
                </c:pt>
                <c:pt idx="32">
                  <c:v>7</c:v>
                </c:pt>
                <c:pt idx="33">
                  <c:v>0</c:v>
                </c:pt>
              </c:numCache>
            </c:numRef>
          </c:val>
          <c:extLst>
            <c:ext xmlns:c16="http://schemas.microsoft.com/office/drawing/2014/chart" uri="{C3380CC4-5D6E-409C-BE32-E72D297353CC}">
              <c16:uniqueId val="{0000000A-935A-4126-A144-FE499CE2B659}"/>
            </c:ext>
          </c:extLst>
        </c:ser>
        <c:ser>
          <c:idx val="11"/>
          <c:order val="8"/>
          <c:tx>
            <c:strRef>
              <c:f>'Dados Dashboard'!$AD$2</c:f>
              <c:strCache>
                <c:ptCount val="1"/>
                <c:pt idx="0">
                  <c:v> CCT</c:v>
                </c:pt>
              </c:strCache>
            </c:strRef>
          </c:tx>
          <c:spPr>
            <a:solidFill>
              <a:schemeClr val="accent6">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Dashboard'!$AD$3:$AD$36</c:f>
              <c:numCache>
                <c:formatCode>General</c:formatCode>
                <c:ptCount val="34"/>
                <c:pt idx="0">
                  <c:v>3040</c:v>
                </c:pt>
                <c:pt idx="1">
                  <c:v>4300</c:v>
                </c:pt>
                <c:pt idx="2">
                  <c:v>1728</c:v>
                </c:pt>
                <c:pt idx="3">
                  <c:v>0</c:v>
                </c:pt>
                <c:pt idx="4">
                  <c:v>210</c:v>
                </c:pt>
                <c:pt idx="5">
                  <c:v>20</c:v>
                </c:pt>
                <c:pt idx="6">
                  <c:v>1300</c:v>
                </c:pt>
                <c:pt idx="7">
                  <c:v>28</c:v>
                </c:pt>
                <c:pt idx="8">
                  <c:v>17</c:v>
                </c:pt>
                <c:pt idx="9">
                  <c:v>135</c:v>
                </c:pt>
                <c:pt idx="10">
                  <c:v>190</c:v>
                </c:pt>
                <c:pt idx="11">
                  <c:v>800</c:v>
                </c:pt>
                <c:pt idx="12">
                  <c:v>1500</c:v>
                </c:pt>
                <c:pt idx="13">
                  <c:v>1990</c:v>
                </c:pt>
                <c:pt idx="14">
                  <c:v>90</c:v>
                </c:pt>
                <c:pt idx="15">
                  <c:v>65</c:v>
                </c:pt>
                <c:pt idx="16">
                  <c:v>125</c:v>
                </c:pt>
                <c:pt idx="17">
                  <c:v>850</c:v>
                </c:pt>
                <c:pt idx="18">
                  <c:v>400</c:v>
                </c:pt>
                <c:pt idx="19">
                  <c:v>680</c:v>
                </c:pt>
                <c:pt idx="20">
                  <c:v>190</c:v>
                </c:pt>
                <c:pt idx="21">
                  <c:v>130</c:v>
                </c:pt>
                <c:pt idx="22">
                  <c:v>20</c:v>
                </c:pt>
                <c:pt idx="23">
                  <c:v>160</c:v>
                </c:pt>
                <c:pt idx="24">
                  <c:v>80</c:v>
                </c:pt>
                <c:pt idx="25">
                  <c:v>35</c:v>
                </c:pt>
                <c:pt idx="26">
                  <c:v>800</c:v>
                </c:pt>
                <c:pt idx="27">
                  <c:v>30</c:v>
                </c:pt>
                <c:pt idx="28">
                  <c:v>550</c:v>
                </c:pt>
                <c:pt idx="29">
                  <c:v>920</c:v>
                </c:pt>
                <c:pt idx="30">
                  <c:v>0</c:v>
                </c:pt>
                <c:pt idx="31">
                  <c:v>6</c:v>
                </c:pt>
                <c:pt idx="32">
                  <c:v>4</c:v>
                </c:pt>
                <c:pt idx="33">
                  <c:v>6</c:v>
                </c:pt>
              </c:numCache>
            </c:numRef>
          </c:val>
          <c:extLst>
            <c:ext xmlns:c16="http://schemas.microsoft.com/office/drawing/2014/chart" uri="{C3380CC4-5D6E-409C-BE32-E72D297353CC}">
              <c16:uniqueId val="{0000000B-935A-4126-A144-FE499CE2B659}"/>
            </c:ext>
          </c:extLst>
        </c:ser>
        <c:ser>
          <c:idx val="12"/>
          <c:order val="9"/>
          <c:tx>
            <c:strRef>
              <c:f>'Dados Dashboard'!$AE$2</c:f>
              <c:strCache>
                <c:ptCount val="1"/>
                <c:pt idx="0">
                  <c:v> CEPLAN</c:v>
                </c:pt>
              </c:strCache>
            </c:strRef>
          </c:tx>
          <c:spPr>
            <a:solidFill>
              <a:schemeClr val="accent1">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Dashboard'!$AE$3:$AE$36</c:f>
              <c:numCache>
                <c:formatCode>General</c:formatCode>
                <c:ptCount val="34"/>
                <c:pt idx="0">
                  <c:v>400</c:v>
                </c:pt>
                <c:pt idx="1">
                  <c:v>500</c:v>
                </c:pt>
                <c:pt idx="2">
                  <c:v>0</c:v>
                </c:pt>
                <c:pt idx="3">
                  <c:v>0</c:v>
                </c:pt>
                <c:pt idx="4">
                  <c:v>65</c:v>
                </c:pt>
                <c:pt idx="5">
                  <c:v>0</c:v>
                </c:pt>
                <c:pt idx="6">
                  <c:v>600</c:v>
                </c:pt>
                <c:pt idx="7">
                  <c:v>0</c:v>
                </c:pt>
                <c:pt idx="8">
                  <c:v>0</c:v>
                </c:pt>
                <c:pt idx="9">
                  <c:v>17</c:v>
                </c:pt>
                <c:pt idx="10">
                  <c:v>120</c:v>
                </c:pt>
                <c:pt idx="11">
                  <c:v>648</c:v>
                </c:pt>
                <c:pt idx="12">
                  <c:v>648</c:v>
                </c:pt>
                <c:pt idx="13">
                  <c:v>100</c:v>
                </c:pt>
                <c:pt idx="14">
                  <c:v>60</c:v>
                </c:pt>
                <c:pt idx="15">
                  <c:v>20</c:v>
                </c:pt>
                <c:pt idx="16">
                  <c:v>12</c:v>
                </c:pt>
                <c:pt idx="17">
                  <c:v>150</c:v>
                </c:pt>
                <c:pt idx="18">
                  <c:v>240</c:v>
                </c:pt>
                <c:pt idx="19">
                  <c:v>12</c:v>
                </c:pt>
                <c:pt idx="20">
                  <c:v>10</c:v>
                </c:pt>
                <c:pt idx="21">
                  <c:v>10</c:v>
                </c:pt>
                <c:pt idx="22">
                  <c:v>1</c:v>
                </c:pt>
                <c:pt idx="23">
                  <c:v>10</c:v>
                </c:pt>
                <c:pt idx="24">
                  <c:v>10</c:v>
                </c:pt>
                <c:pt idx="25">
                  <c:v>5</c:v>
                </c:pt>
                <c:pt idx="26">
                  <c:v>600</c:v>
                </c:pt>
                <c:pt idx="27">
                  <c:v>2</c:v>
                </c:pt>
                <c:pt idx="28">
                  <c:v>24</c:v>
                </c:pt>
                <c:pt idx="29">
                  <c:v>25</c:v>
                </c:pt>
                <c:pt idx="30">
                  <c:v>0</c:v>
                </c:pt>
                <c:pt idx="31">
                  <c:v>12</c:v>
                </c:pt>
                <c:pt idx="32">
                  <c:v>12</c:v>
                </c:pt>
                <c:pt idx="33">
                  <c:v>2</c:v>
                </c:pt>
              </c:numCache>
            </c:numRef>
          </c:val>
          <c:extLst>
            <c:ext xmlns:c16="http://schemas.microsoft.com/office/drawing/2014/chart" uri="{C3380CC4-5D6E-409C-BE32-E72D297353CC}">
              <c16:uniqueId val="{0000000C-935A-4126-A144-FE499CE2B659}"/>
            </c:ext>
          </c:extLst>
        </c:ser>
        <c:ser>
          <c:idx val="13"/>
          <c:order val="10"/>
          <c:tx>
            <c:strRef>
              <c:f>'Dados Dashboard'!$AF$2</c:f>
              <c:strCache>
                <c:ptCount val="1"/>
                <c:pt idx="0">
                  <c:v> CEAVI</c:v>
                </c:pt>
              </c:strCache>
            </c:strRef>
          </c:tx>
          <c:spPr>
            <a:solidFill>
              <a:schemeClr val="accent2">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Dashboard'!$AF$3:$AF$36</c:f>
              <c:numCache>
                <c:formatCode>General</c:formatCode>
                <c:ptCount val="34"/>
                <c:pt idx="0">
                  <c:v>800</c:v>
                </c:pt>
                <c:pt idx="1">
                  <c:v>900</c:v>
                </c:pt>
                <c:pt idx="2">
                  <c:v>0</c:v>
                </c:pt>
                <c:pt idx="3">
                  <c:v>50</c:v>
                </c:pt>
                <c:pt idx="4">
                  <c:v>100</c:v>
                </c:pt>
                <c:pt idx="5">
                  <c:v>0</c:v>
                </c:pt>
                <c:pt idx="6">
                  <c:v>400</c:v>
                </c:pt>
                <c:pt idx="7">
                  <c:v>0</c:v>
                </c:pt>
                <c:pt idx="8">
                  <c:v>0</c:v>
                </c:pt>
                <c:pt idx="9">
                  <c:v>20</c:v>
                </c:pt>
                <c:pt idx="10">
                  <c:v>200</c:v>
                </c:pt>
                <c:pt idx="11">
                  <c:v>600</c:v>
                </c:pt>
                <c:pt idx="12">
                  <c:v>800</c:v>
                </c:pt>
                <c:pt idx="13">
                  <c:v>300</c:v>
                </c:pt>
                <c:pt idx="14">
                  <c:v>0</c:v>
                </c:pt>
                <c:pt idx="15">
                  <c:v>0</c:v>
                </c:pt>
                <c:pt idx="16">
                  <c:v>15</c:v>
                </c:pt>
                <c:pt idx="17">
                  <c:v>100</c:v>
                </c:pt>
                <c:pt idx="18">
                  <c:v>100</c:v>
                </c:pt>
                <c:pt idx="19">
                  <c:v>100</c:v>
                </c:pt>
                <c:pt idx="20">
                  <c:v>100</c:v>
                </c:pt>
                <c:pt idx="21">
                  <c:v>100</c:v>
                </c:pt>
                <c:pt idx="22">
                  <c:v>0</c:v>
                </c:pt>
                <c:pt idx="23">
                  <c:v>100</c:v>
                </c:pt>
                <c:pt idx="24">
                  <c:v>100</c:v>
                </c:pt>
                <c:pt idx="25">
                  <c:v>150</c:v>
                </c:pt>
                <c:pt idx="26">
                  <c:v>700</c:v>
                </c:pt>
                <c:pt idx="27">
                  <c:v>20</c:v>
                </c:pt>
                <c:pt idx="28">
                  <c:v>100</c:v>
                </c:pt>
                <c:pt idx="29">
                  <c:v>100</c:v>
                </c:pt>
                <c:pt idx="30">
                  <c:v>0</c:v>
                </c:pt>
                <c:pt idx="31">
                  <c:v>10</c:v>
                </c:pt>
                <c:pt idx="32">
                  <c:v>10</c:v>
                </c:pt>
                <c:pt idx="33">
                  <c:v>10</c:v>
                </c:pt>
              </c:numCache>
            </c:numRef>
          </c:val>
          <c:extLst>
            <c:ext xmlns:c16="http://schemas.microsoft.com/office/drawing/2014/chart" uri="{C3380CC4-5D6E-409C-BE32-E72D297353CC}">
              <c16:uniqueId val="{0000000D-935A-4126-A144-FE499CE2B659}"/>
            </c:ext>
          </c:extLst>
        </c:ser>
        <c:ser>
          <c:idx val="14"/>
          <c:order val="11"/>
          <c:tx>
            <c:strRef>
              <c:f>'Dados Dashboard'!$AG$2</c:f>
              <c:strCache>
                <c:ptCount val="1"/>
                <c:pt idx="0">
                  <c:v> CAV</c:v>
                </c:pt>
              </c:strCache>
            </c:strRef>
          </c:tx>
          <c:spPr>
            <a:solidFill>
              <a:schemeClr val="accent3">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Dashboard'!$AG$3:$AG$36</c:f>
              <c:numCache>
                <c:formatCode>General</c:formatCode>
                <c:ptCount val="34"/>
                <c:pt idx="0">
                  <c:v>1720</c:v>
                </c:pt>
                <c:pt idx="1">
                  <c:v>2630</c:v>
                </c:pt>
                <c:pt idx="2">
                  <c:v>0</c:v>
                </c:pt>
                <c:pt idx="3">
                  <c:v>0</c:v>
                </c:pt>
                <c:pt idx="4">
                  <c:v>130</c:v>
                </c:pt>
                <c:pt idx="5">
                  <c:v>30</c:v>
                </c:pt>
                <c:pt idx="6">
                  <c:v>1740</c:v>
                </c:pt>
                <c:pt idx="7">
                  <c:v>80</c:v>
                </c:pt>
                <c:pt idx="8">
                  <c:v>0</c:v>
                </c:pt>
                <c:pt idx="9">
                  <c:v>100</c:v>
                </c:pt>
                <c:pt idx="10">
                  <c:v>35</c:v>
                </c:pt>
                <c:pt idx="11">
                  <c:v>595</c:v>
                </c:pt>
                <c:pt idx="12">
                  <c:v>470</c:v>
                </c:pt>
                <c:pt idx="13">
                  <c:v>1940</c:v>
                </c:pt>
                <c:pt idx="14">
                  <c:v>190</c:v>
                </c:pt>
                <c:pt idx="15">
                  <c:v>220</c:v>
                </c:pt>
                <c:pt idx="16">
                  <c:v>0</c:v>
                </c:pt>
                <c:pt idx="17">
                  <c:v>0</c:v>
                </c:pt>
                <c:pt idx="18">
                  <c:v>960</c:v>
                </c:pt>
                <c:pt idx="19">
                  <c:v>285</c:v>
                </c:pt>
                <c:pt idx="20">
                  <c:v>60</c:v>
                </c:pt>
                <c:pt idx="21">
                  <c:v>0</c:v>
                </c:pt>
                <c:pt idx="22">
                  <c:v>23</c:v>
                </c:pt>
                <c:pt idx="23">
                  <c:v>0</c:v>
                </c:pt>
                <c:pt idx="24">
                  <c:v>33</c:v>
                </c:pt>
                <c:pt idx="25">
                  <c:v>0</c:v>
                </c:pt>
                <c:pt idx="26">
                  <c:v>1500</c:v>
                </c:pt>
                <c:pt idx="27">
                  <c:v>0</c:v>
                </c:pt>
                <c:pt idx="28">
                  <c:v>80</c:v>
                </c:pt>
                <c:pt idx="29">
                  <c:v>150</c:v>
                </c:pt>
                <c:pt idx="30">
                  <c:v>0</c:v>
                </c:pt>
                <c:pt idx="31">
                  <c:v>18</c:v>
                </c:pt>
                <c:pt idx="32">
                  <c:v>18</c:v>
                </c:pt>
                <c:pt idx="33">
                  <c:v>18</c:v>
                </c:pt>
              </c:numCache>
            </c:numRef>
          </c:val>
          <c:extLst>
            <c:ext xmlns:c16="http://schemas.microsoft.com/office/drawing/2014/chart" uri="{C3380CC4-5D6E-409C-BE32-E72D297353CC}">
              <c16:uniqueId val="{0000000E-935A-4126-A144-FE499CE2B659}"/>
            </c:ext>
          </c:extLst>
        </c:ser>
        <c:ser>
          <c:idx val="15"/>
          <c:order val="12"/>
          <c:tx>
            <c:strRef>
              <c:f>'Dados Dashboard'!$AH$2</c:f>
              <c:strCache>
                <c:ptCount val="1"/>
                <c:pt idx="0">
                  <c:v> CEO</c:v>
                </c:pt>
              </c:strCache>
            </c:strRef>
          </c:tx>
          <c:spPr>
            <a:solidFill>
              <a:schemeClr val="accent4">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Dashboard'!$AH$3:$AH$36</c:f>
              <c:numCache>
                <c:formatCode>General</c:formatCode>
                <c:ptCount val="34"/>
                <c:pt idx="0">
                  <c:v>1488</c:v>
                </c:pt>
                <c:pt idx="1">
                  <c:v>1136</c:v>
                </c:pt>
                <c:pt idx="2">
                  <c:v>0</c:v>
                </c:pt>
                <c:pt idx="3">
                  <c:v>0</c:v>
                </c:pt>
                <c:pt idx="4">
                  <c:v>50</c:v>
                </c:pt>
                <c:pt idx="5">
                  <c:v>0</c:v>
                </c:pt>
                <c:pt idx="6">
                  <c:v>452</c:v>
                </c:pt>
                <c:pt idx="7">
                  <c:v>0</c:v>
                </c:pt>
                <c:pt idx="8">
                  <c:v>0</c:v>
                </c:pt>
                <c:pt idx="9">
                  <c:v>20</c:v>
                </c:pt>
                <c:pt idx="10">
                  <c:v>12</c:v>
                </c:pt>
                <c:pt idx="11">
                  <c:v>200</c:v>
                </c:pt>
                <c:pt idx="12">
                  <c:v>20</c:v>
                </c:pt>
                <c:pt idx="13">
                  <c:v>414</c:v>
                </c:pt>
                <c:pt idx="14">
                  <c:v>20</c:v>
                </c:pt>
                <c:pt idx="15">
                  <c:v>20</c:v>
                </c:pt>
                <c:pt idx="16">
                  <c:v>20</c:v>
                </c:pt>
                <c:pt idx="17">
                  <c:v>20</c:v>
                </c:pt>
                <c:pt idx="18">
                  <c:v>10</c:v>
                </c:pt>
                <c:pt idx="19">
                  <c:v>20</c:v>
                </c:pt>
                <c:pt idx="20">
                  <c:v>50</c:v>
                </c:pt>
                <c:pt idx="21">
                  <c:v>50</c:v>
                </c:pt>
                <c:pt idx="22">
                  <c:v>0</c:v>
                </c:pt>
                <c:pt idx="23">
                  <c:v>50</c:v>
                </c:pt>
                <c:pt idx="24">
                  <c:v>50</c:v>
                </c:pt>
                <c:pt idx="25">
                  <c:v>10</c:v>
                </c:pt>
                <c:pt idx="26">
                  <c:v>441</c:v>
                </c:pt>
                <c:pt idx="27">
                  <c:v>10</c:v>
                </c:pt>
                <c:pt idx="28">
                  <c:v>50</c:v>
                </c:pt>
                <c:pt idx="29">
                  <c:v>250</c:v>
                </c:pt>
                <c:pt idx="30">
                  <c:v>0</c:v>
                </c:pt>
                <c:pt idx="31">
                  <c:v>7</c:v>
                </c:pt>
                <c:pt idx="32">
                  <c:v>5</c:v>
                </c:pt>
                <c:pt idx="33">
                  <c:v>4</c:v>
                </c:pt>
              </c:numCache>
            </c:numRef>
          </c:val>
          <c:extLst>
            <c:ext xmlns:c16="http://schemas.microsoft.com/office/drawing/2014/chart" uri="{C3380CC4-5D6E-409C-BE32-E72D297353CC}">
              <c16:uniqueId val="{0000000F-935A-4126-A144-FE499CE2B659}"/>
            </c:ext>
          </c:extLst>
        </c:ser>
        <c:ser>
          <c:idx val="16"/>
          <c:order val="13"/>
          <c:tx>
            <c:strRef>
              <c:f>'Dados Dashboard'!$AI$2</c:f>
              <c:strCache>
                <c:ptCount val="1"/>
                <c:pt idx="0">
                  <c:v> CESMO</c:v>
                </c:pt>
              </c:strCache>
            </c:strRef>
          </c:tx>
          <c:spPr>
            <a:solidFill>
              <a:schemeClr val="accent5">
                <a:lumMod val="80000"/>
                <a:lumOff val="2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'Dados Dashboard'!$AI$3:$AI$36</c:f>
              <c:numCache>
                <c:formatCode>General</c:formatCode>
                <c:ptCount val="34"/>
                <c:pt idx="0">
                  <c:v>240</c:v>
                </c:pt>
                <c:pt idx="1">
                  <c:v>100</c:v>
                </c:pt>
                <c:pt idx="2">
                  <c:v>200</c:v>
                </c:pt>
                <c:pt idx="3">
                  <c:v>80</c:v>
                </c:pt>
                <c:pt idx="4">
                  <c:v>40</c:v>
                </c:pt>
                <c:pt idx="5">
                  <c:v>100</c:v>
                </c:pt>
                <c:pt idx="6">
                  <c:v>100</c:v>
                </c:pt>
                <c:pt idx="7">
                  <c:v>6</c:v>
                </c:pt>
                <c:pt idx="8">
                  <c:v>4</c:v>
                </c:pt>
                <c:pt idx="9">
                  <c:v>20</c:v>
                </c:pt>
                <c:pt idx="10">
                  <c:v>50</c:v>
                </c:pt>
                <c:pt idx="11">
                  <c:v>50</c:v>
                </c:pt>
                <c:pt idx="12">
                  <c:v>100</c:v>
                </c:pt>
                <c:pt idx="13">
                  <c:v>50</c:v>
                </c:pt>
                <c:pt idx="14">
                  <c:v>25</c:v>
                </c:pt>
                <c:pt idx="15">
                  <c:v>10</c:v>
                </c:pt>
                <c:pt idx="16">
                  <c:v>30</c:v>
                </c:pt>
                <c:pt idx="17">
                  <c:v>10</c:v>
                </c:pt>
                <c:pt idx="18">
                  <c:v>20</c:v>
                </c:pt>
                <c:pt idx="19">
                  <c:v>25</c:v>
                </c:pt>
                <c:pt idx="20">
                  <c:v>5</c:v>
                </c:pt>
                <c:pt idx="21">
                  <c:v>10</c:v>
                </c:pt>
                <c:pt idx="22">
                  <c:v>2</c:v>
                </c:pt>
                <c:pt idx="23">
                  <c:v>10</c:v>
                </c:pt>
                <c:pt idx="24">
                  <c:v>10</c:v>
                </c:pt>
                <c:pt idx="25">
                  <c:v>10</c:v>
                </c:pt>
                <c:pt idx="26">
                  <c:v>50</c:v>
                </c:pt>
                <c:pt idx="27">
                  <c:v>4</c:v>
                </c:pt>
                <c:pt idx="28">
                  <c:v>40</c:v>
                </c:pt>
                <c:pt idx="29">
                  <c:v>25</c:v>
                </c:pt>
                <c:pt idx="30">
                  <c:v>25</c:v>
                </c:pt>
                <c:pt idx="31">
                  <c:v>5</c:v>
                </c:pt>
                <c:pt idx="32">
                  <c:v>5</c:v>
                </c:pt>
                <c:pt idx="33">
                  <c:v>5</c:v>
                </c:pt>
              </c:numCache>
            </c:numRef>
          </c:val>
          <c:extLst>
            <c:ext xmlns:c16="http://schemas.microsoft.com/office/drawing/2014/chart" uri="{C3380CC4-5D6E-409C-BE32-E72D297353CC}">
              <c16:uniqueId val="{00000010-935A-4126-A144-FE499CE2B659}"/>
            </c:ext>
          </c:extLst>
        </c:ser>
        <c:dLbls>
          <c:showLegendKey val="0"/>
          <c:showVal val="0"/>
          <c:showCatName val="0"/>
          <c:showSerName val="0"/>
          <c:showPercent val="0"/>
          <c:showBubbleSize val="0"/>
        </c:dLbls>
        <c:gapWidth val="219"/>
        <c:overlap val="-27"/>
        <c:axId val="403384895"/>
        <c:axId val="403396127"/>
      </c:barChart>
      <c:catAx>
        <c:axId val="403384895"/>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03396127"/>
        <c:crosses val="autoZero"/>
        <c:auto val="1"/>
        <c:lblAlgn val="ctr"/>
        <c:lblOffset val="100"/>
        <c:noMultiLvlLbl val="0"/>
      </c:catAx>
      <c:valAx>
        <c:axId val="4033961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0338489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Saldo</a:t>
            </a:r>
            <a:r>
              <a:rPr lang="pt-BR" baseline="0"/>
              <a:t> Utilizado Por Centro</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1"/>
          <c:order val="0"/>
          <c:tx>
            <c:strRef>
              <c:f>'Dados Dashboard'!$AJ$2</c:f>
              <c:strCache>
                <c:ptCount val="1"/>
                <c:pt idx="0">
                  <c:v> Reitoria </c:v>
                </c:pt>
              </c:strCache>
            </c:strRef>
          </c:tx>
          <c:spPr>
            <a:solidFill>
              <a:schemeClr val="accent2"/>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Dashboard'!$AJ$3:$AJ$36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1-69D3-42FF-81ED-0FBDCD0908E6}"/>
            </c:ext>
          </c:extLst>
        </c:ser>
        <c:ser>
          <c:idx val="4"/>
          <c:order val="1"/>
          <c:tx>
            <c:strRef>
              <c:f>'Dados Dashboard'!$AK$2</c:f>
              <c:strCache>
                <c:ptCount val="1"/>
                <c:pt idx="0">
                  <c:v> ESAG </c:v>
                </c:pt>
              </c:strCache>
            </c:strRef>
          </c:tx>
          <c:spPr>
            <a:solidFill>
              <a:schemeClr val="accent5"/>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Dashboard'!$AK$3:$AK$36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4-69D3-42FF-81ED-0FBDCD0908E6}"/>
            </c:ext>
          </c:extLst>
        </c:ser>
        <c:ser>
          <c:idx val="5"/>
          <c:order val="2"/>
          <c:tx>
            <c:strRef>
              <c:f>'Dados Dashboard'!$AL$2</c:f>
              <c:strCache>
                <c:ptCount val="1"/>
                <c:pt idx="0">
                  <c:v> CEART </c:v>
                </c:pt>
              </c:strCache>
            </c:strRef>
          </c:tx>
          <c:spPr>
            <a:solidFill>
              <a:schemeClr val="accent6"/>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Dashboard'!$AL$3:$AL$36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5-69D3-42FF-81ED-0FBDCD0908E6}"/>
            </c:ext>
          </c:extLst>
        </c:ser>
        <c:ser>
          <c:idx val="6"/>
          <c:order val="3"/>
          <c:tx>
            <c:strRef>
              <c:f>'Dados Dashboard'!$AM$2</c:f>
              <c:strCache>
                <c:ptCount val="1"/>
                <c:pt idx="0">
                  <c:v> FAED </c:v>
                </c:pt>
              </c:strCache>
            </c:strRef>
          </c:tx>
          <c:spPr>
            <a:solidFill>
              <a:schemeClr val="accent1">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Dashboard'!$AM$3:$AM$36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6-69D3-42FF-81ED-0FBDCD0908E6}"/>
            </c:ext>
          </c:extLst>
        </c:ser>
        <c:ser>
          <c:idx val="7"/>
          <c:order val="4"/>
          <c:tx>
            <c:strRef>
              <c:f>'Dados Dashboard'!$AN$2</c:f>
              <c:strCache>
                <c:ptCount val="1"/>
                <c:pt idx="0">
                  <c:v> CEAD </c:v>
                </c:pt>
              </c:strCache>
            </c:strRef>
          </c:tx>
          <c:spPr>
            <a:solidFill>
              <a:schemeClr val="accent2">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Dashboard'!$AN$3:$AN$36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7-69D3-42FF-81ED-0FBDCD0908E6}"/>
            </c:ext>
          </c:extLst>
        </c:ser>
        <c:ser>
          <c:idx val="8"/>
          <c:order val="5"/>
          <c:tx>
            <c:strRef>
              <c:f>'Dados Dashboard'!$AO$2</c:f>
              <c:strCache>
                <c:ptCount val="1"/>
                <c:pt idx="0">
                  <c:v> CEFID </c:v>
                </c:pt>
              </c:strCache>
            </c:strRef>
          </c:tx>
          <c:spPr>
            <a:solidFill>
              <a:schemeClr val="accent3">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Dashboard'!$AO$3:$AO$36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8-69D3-42FF-81ED-0FBDCD0908E6}"/>
            </c:ext>
          </c:extLst>
        </c:ser>
        <c:ser>
          <c:idx val="9"/>
          <c:order val="6"/>
          <c:tx>
            <c:strRef>
              <c:f>'Dados Dashboard'!$AP$2</c:f>
              <c:strCache>
                <c:ptCount val="1"/>
                <c:pt idx="0">
                  <c:v> CERES </c:v>
                </c:pt>
              </c:strCache>
            </c:strRef>
          </c:tx>
          <c:spPr>
            <a:solidFill>
              <a:schemeClr val="accent4">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Dashboard'!$AP$3:$AP$36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9-69D3-42FF-81ED-0FBDCD0908E6}"/>
            </c:ext>
          </c:extLst>
        </c:ser>
        <c:ser>
          <c:idx val="10"/>
          <c:order val="7"/>
          <c:tx>
            <c:strRef>
              <c:f>'Dados Dashboard'!$AQ$2</c:f>
              <c:strCache>
                <c:ptCount val="1"/>
                <c:pt idx="0">
                  <c:v> CESFI </c:v>
                </c:pt>
              </c:strCache>
            </c:strRef>
          </c:tx>
          <c:spPr>
            <a:solidFill>
              <a:schemeClr val="accent5">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Dashboard'!$AQ$3:$AQ$36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A-69D3-42FF-81ED-0FBDCD0908E6}"/>
            </c:ext>
          </c:extLst>
        </c:ser>
        <c:ser>
          <c:idx val="11"/>
          <c:order val="8"/>
          <c:tx>
            <c:strRef>
              <c:f>'Dados Dashboard'!$AR$2</c:f>
              <c:strCache>
                <c:ptCount val="1"/>
                <c:pt idx="0">
                  <c:v> CCT </c:v>
                </c:pt>
              </c:strCache>
            </c:strRef>
          </c:tx>
          <c:spPr>
            <a:solidFill>
              <a:schemeClr val="accent6">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Dashboard'!$AR$3:$AR$36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B-69D3-42FF-81ED-0FBDCD0908E6}"/>
            </c:ext>
          </c:extLst>
        </c:ser>
        <c:ser>
          <c:idx val="12"/>
          <c:order val="9"/>
          <c:tx>
            <c:strRef>
              <c:f>'Dados Dashboard'!$AS$2</c:f>
              <c:strCache>
                <c:ptCount val="1"/>
                <c:pt idx="0">
                  <c:v> CEPLAN </c:v>
                </c:pt>
              </c:strCache>
            </c:strRef>
          </c:tx>
          <c:spPr>
            <a:solidFill>
              <a:schemeClr val="accent1">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Dashboard'!$AS$3:$AS$36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C-69D3-42FF-81ED-0FBDCD0908E6}"/>
            </c:ext>
          </c:extLst>
        </c:ser>
        <c:ser>
          <c:idx val="13"/>
          <c:order val="10"/>
          <c:tx>
            <c:strRef>
              <c:f>'Dados Dashboard'!$AT$2</c:f>
              <c:strCache>
                <c:ptCount val="1"/>
                <c:pt idx="0">
                  <c:v> CEAVI </c:v>
                </c:pt>
              </c:strCache>
            </c:strRef>
          </c:tx>
          <c:spPr>
            <a:solidFill>
              <a:schemeClr val="accent2">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Dashboard'!$AT$3:$AT$36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D-69D3-42FF-81ED-0FBDCD0908E6}"/>
            </c:ext>
          </c:extLst>
        </c:ser>
        <c:ser>
          <c:idx val="14"/>
          <c:order val="11"/>
          <c:tx>
            <c:strRef>
              <c:f>'Dados Dashboard'!$AU$2</c:f>
              <c:strCache>
                <c:ptCount val="1"/>
                <c:pt idx="0">
                  <c:v> CAV </c:v>
                </c:pt>
              </c:strCache>
            </c:strRef>
          </c:tx>
          <c:spPr>
            <a:solidFill>
              <a:schemeClr val="accent3">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Dashboard'!$AU$3:$AU$36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E-69D3-42FF-81ED-0FBDCD0908E6}"/>
            </c:ext>
          </c:extLst>
        </c:ser>
        <c:ser>
          <c:idx val="15"/>
          <c:order val="12"/>
          <c:tx>
            <c:strRef>
              <c:f>'Dados Dashboard'!$AV$2</c:f>
              <c:strCache>
                <c:ptCount val="1"/>
                <c:pt idx="0">
                  <c:v> CEO </c:v>
                </c:pt>
              </c:strCache>
            </c:strRef>
          </c:tx>
          <c:spPr>
            <a:solidFill>
              <a:schemeClr val="accent4">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Dashboard'!$AV$3:$AV$36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F-69D3-42FF-81ED-0FBDCD0908E6}"/>
            </c:ext>
          </c:extLst>
        </c:ser>
        <c:ser>
          <c:idx val="16"/>
          <c:order val="13"/>
          <c:tx>
            <c:strRef>
              <c:f>'Dados Dashboard'!$AW$2</c:f>
              <c:strCache>
                <c:ptCount val="1"/>
                <c:pt idx="0">
                  <c:v> CESMO </c:v>
                </c:pt>
              </c:strCache>
            </c:strRef>
          </c:tx>
          <c:spPr>
            <a:solidFill>
              <a:schemeClr val="accent5">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Dashboard'!$AW$3:$AW$36</c:f>
              <c:numCache>
                <c:formatCode>#,##0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10-69D3-42FF-81ED-0FBDCD0908E6}"/>
            </c:ext>
          </c:extLst>
        </c:ser>
        <c:dLbls>
          <c:showLegendKey val="0"/>
          <c:showVal val="0"/>
          <c:showCatName val="0"/>
          <c:showSerName val="0"/>
          <c:showPercent val="0"/>
          <c:showBubbleSize val="0"/>
        </c:dLbls>
        <c:gapWidth val="219"/>
        <c:overlap val="-27"/>
        <c:axId val="444984111"/>
        <c:axId val="444985775"/>
      </c:barChart>
      <c:catAx>
        <c:axId val="4449841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44985775"/>
        <c:crosses val="autoZero"/>
        <c:auto val="1"/>
        <c:lblAlgn val="ctr"/>
        <c:lblOffset val="100"/>
        <c:noMultiLvlLbl val="0"/>
      </c:catAx>
      <c:valAx>
        <c:axId val="44498577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4498411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Percentual Utilizado da Ata por Item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1"/>
          <c:order val="0"/>
          <c:tx>
            <c:strRef>
              <c:f>'Dados Dashboard'!$B$2</c:f>
              <c:strCache>
                <c:ptCount val="1"/>
                <c:pt idx="0">
                  <c:v>Percentual Utilizado</c:v>
                </c:pt>
              </c:strCache>
            </c:strRef>
          </c:tx>
          <c:spPr>
            <a:solidFill>
              <a:schemeClr val="accent2"/>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Dashboard'!$B$3:$B$36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0-CE64-4C23-A701-7BA589B89C6B}"/>
            </c:ext>
          </c:extLst>
        </c:ser>
        <c:dLbls>
          <c:showLegendKey val="0"/>
          <c:showVal val="0"/>
          <c:showCatName val="0"/>
          <c:showSerName val="0"/>
          <c:showPercent val="0"/>
          <c:showBubbleSize val="0"/>
        </c:dLbls>
        <c:gapWidth val="219"/>
        <c:overlap val="-27"/>
        <c:axId val="403394879"/>
        <c:axId val="403385727"/>
      </c:barChart>
      <c:catAx>
        <c:axId val="4033948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03385727"/>
        <c:crosses val="autoZero"/>
        <c:auto val="1"/>
        <c:lblAlgn val="ctr"/>
        <c:lblOffset val="100"/>
        <c:noMultiLvlLbl val="0"/>
      </c:catAx>
      <c:valAx>
        <c:axId val="403385727"/>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0339487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Percentual</a:t>
            </a:r>
            <a:r>
              <a:rPr lang="pt-BR" baseline="0"/>
              <a:t> Utilizado da Ata por Centro em Relação ao Registrado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clustered"/>
        <c:varyColors val="0"/>
        <c:ser>
          <c:idx val="1"/>
          <c:order val="0"/>
          <c:tx>
            <c:strRef>
              <c:f>'Dados Dashboard'!$AX$2</c:f>
              <c:strCache>
                <c:ptCount val="1"/>
                <c:pt idx="0">
                  <c:v>Reitoria </c:v>
                </c:pt>
              </c:strCache>
            </c:strRef>
          </c:tx>
          <c:spPr>
            <a:solidFill>
              <a:schemeClr val="accent2"/>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Dashboard'!$AX$3:$AX$36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1-31B2-40DC-A629-B8E11066DA06}"/>
            </c:ext>
          </c:extLst>
        </c:ser>
        <c:ser>
          <c:idx val="4"/>
          <c:order val="1"/>
          <c:tx>
            <c:strRef>
              <c:f>'Dados Dashboard'!$AY$2</c:f>
              <c:strCache>
                <c:ptCount val="1"/>
                <c:pt idx="0">
                  <c:v>ESAG </c:v>
                </c:pt>
              </c:strCache>
            </c:strRef>
          </c:tx>
          <c:spPr>
            <a:solidFill>
              <a:schemeClr val="accent5"/>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Dashboard'!$AY$3:$AY$36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4-31B2-40DC-A629-B8E11066DA06}"/>
            </c:ext>
          </c:extLst>
        </c:ser>
        <c:ser>
          <c:idx val="5"/>
          <c:order val="2"/>
          <c:tx>
            <c:strRef>
              <c:f>'Dados Dashboard'!$AZ$2</c:f>
              <c:strCache>
                <c:ptCount val="1"/>
                <c:pt idx="0">
                  <c:v>CEART </c:v>
                </c:pt>
              </c:strCache>
            </c:strRef>
          </c:tx>
          <c:spPr>
            <a:solidFill>
              <a:schemeClr val="accent6"/>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Dashboard'!$AZ$3:$AZ$36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5-31B2-40DC-A629-B8E11066DA06}"/>
            </c:ext>
          </c:extLst>
        </c:ser>
        <c:ser>
          <c:idx val="6"/>
          <c:order val="3"/>
          <c:tx>
            <c:strRef>
              <c:f>'Dados Dashboard'!$BA$2</c:f>
              <c:strCache>
                <c:ptCount val="1"/>
                <c:pt idx="0">
                  <c:v>FAED </c:v>
                </c:pt>
              </c:strCache>
            </c:strRef>
          </c:tx>
          <c:spPr>
            <a:solidFill>
              <a:schemeClr val="accent1">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Dashboard'!$BA$3:$BA$36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6-31B2-40DC-A629-B8E11066DA06}"/>
            </c:ext>
          </c:extLst>
        </c:ser>
        <c:ser>
          <c:idx val="7"/>
          <c:order val="4"/>
          <c:tx>
            <c:strRef>
              <c:f>'Dados Dashboard'!$BB$2</c:f>
              <c:strCache>
                <c:ptCount val="1"/>
                <c:pt idx="0">
                  <c:v>CEAD </c:v>
                </c:pt>
              </c:strCache>
            </c:strRef>
          </c:tx>
          <c:spPr>
            <a:solidFill>
              <a:schemeClr val="accent2">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Dashboard'!$BB$3:$BB$36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7-31B2-40DC-A629-B8E11066DA06}"/>
            </c:ext>
          </c:extLst>
        </c:ser>
        <c:ser>
          <c:idx val="8"/>
          <c:order val="5"/>
          <c:tx>
            <c:strRef>
              <c:f>'Dados Dashboard'!$BC$2</c:f>
              <c:strCache>
                <c:ptCount val="1"/>
                <c:pt idx="0">
                  <c:v>CEFID </c:v>
                </c:pt>
              </c:strCache>
            </c:strRef>
          </c:tx>
          <c:spPr>
            <a:solidFill>
              <a:schemeClr val="accent3">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Dashboard'!$BC$3:$BC$36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8-31B2-40DC-A629-B8E11066DA06}"/>
            </c:ext>
          </c:extLst>
        </c:ser>
        <c:ser>
          <c:idx val="9"/>
          <c:order val="6"/>
          <c:tx>
            <c:strRef>
              <c:f>'Dados Dashboard'!$BD$2</c:f>
              <c:strCache>
                <c:ptCount val="1"/>
                <c:pt idx="0">
                  <c:v>CERES </c:v>
                </c:pt>
              </c:strCache>
            </c:strRef>
          </c:tx>
          <c:spPr>
            <a:solidFill>
              <a:schemeClr val="accent4">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Dashboard'!$BD$3:$BD$36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9-31B2-40DC-A629-B8E11066DA06}"/>
            </c:ext>
          </c:extLst>
        </c:ser>
        <c:ser>
          <c:idx val="10"/>
          <c:order val="7"/>
          <c:tx>
            <c:strRef>
              <c:f>'Dados Dashboard'!$BE$2</c:f>
              <c:strCache>
                <c:ptCount val="1"/>
                <c:pt idx="0">
                  <c:v>CESFI </c:v>
                </c:pt>
              </c:strCache>
            </c:strRef>
          </c:tx>
          <c:spPr>
            <a:solidFill>
              <a:schemeClr val="accent5">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Dashboard'!$BE$3:$BE$36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A-31B2-40DC-A629-B8E11066DA06}"/>
            </c:ext>
          </c:extLst>
        </c:ser>
        <c:ser>
          <c:idx val="11"/>
          <c:order val="8"/>
          <c:tx>
            <c:strRef>
              <c:f>'Dados Dashboard'!$BF$2</c:f>
              <c:strCache>
                <c:ptCount val="1"/>
                <c:pt idx="0">
                  <c:v>CCT </c:v>
                </c:pt>
              </c:strCache>
            </c:strRef>
          </c:tx>
          <c:spPr>
            <a:solidFill>
              <a:schemeClr val="accent6">
                <a:lumMod val="6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Dashboard'!$BF$3:$BF$36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B-31B2-40DC-A629-B8E11066DA06}"/>
            </c:ext>
          </c:extLst>
        </c:ser>
        <c:ser>
          <c:idx val="12"/>
          <c:order val="9"/>
          <c:tx>
            <c:strRef>
              <c:f>'Dados Dashboard'!$BG$2</c:f>
              <c:strCache>
                <c:ptCount val="1"/>
                <c:pt idx="0">
                  <c:v>CEPLAN </c:v>
                </c:pt>
              </c:strCache>
            </c:strRef>
          </c:tx>
          <c:spPr>
            <a:solidFill>
              <a:schemeClr val="accent1">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Dashboard'!$BG$3:$BG$36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C-31B2-40DC-A629-B8E11066DA06}"/>
            </c:ext>
          </c:extLst>
        </c:ser>
        <c:ser>
          <c:idx val="13"/>
          <c:order val="10"/>
          <c:tx>
            <c:strRef>
              <c:f>'Dados Dashboard'!$BH$2</c:f>
              <c:strCache>
                <c:ptCount val="1"/>
                <c:pt idx="0">
                  <c:v>CEAVI </c:v>
                </c:pt>
              </c:strCache>
            </c:strRef>
          </c:tx>
          <c:spPr>
            <a:solidFill>
              <a:schemeClr val="accent2">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Dashboard'!$BH$3:$BH$36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D-31B2-40DC-A629-B8E11066DA06}"/>
            </c:ext>
          </c:extLst>
        </c:ser>
        <c:ser>
          <c:idx val="14"/>
          <c:order val="11"/>
          <c:tx>
            <c:strRef>
              <c:f>'Dados Dashboard'!$BI$2</c:f>
              <c:strCache>
                <c:ptCount val="1"/>
                <c:pt idx="0">
                  <c:v>CAV </c:v>
                </c:pt>
              </c:strCache>
            </c:strRef>
          </c:tx>
          <c:spPr>
            <a:solidFill>
              <a:schemeClr val="accent3">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Dashboard'!$BI$3:$BI$36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E-31B2-40DC-A629-B8E11066DA06}"/>
            </c:ext>
          </c:extLst>
        </c:ser>
        <c:ser>
          <c:idx val="15"/>
          <c:order val="12"/>
          <c:tx>
            <c:strRef>
              <c:f>'Dados Dashboard'!$BJ$2</c:f>
              <c:strCache>
                <c:ptCount val="1"/>
                <c:pt idx="0">
                  <c:v>CEO </c:v>
                </c:pt>
              </c:strCache>
            </c:strRef>
          </c:tx>
          <c:spPr>
            <a:solidFill>
              <a:schemeClr val="accent4">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Dashboard'!$BJ$3:$BJ$36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0F-31B2-40DC-A629-B8E11066DA06}"/>
            </c:ext>
          </c:extLst>
        </c:ser>
        <c:ser>
          <c:idx val="16"/>
          <c:order val="13"/>
          <c:tx>
            <c:strRef>
              <c:f>'Dados Dashboard'!$BK$2</c:f>
              <c:strCache>
                <c:ptCount val="1"/>
                <c:pt idx="0">
                  <c:v>CESMO </c:v>
                </c:pt>
              </c:strCache>
            </c:strRef>
          </c:tx>
          <c:spPr>
            <a:solidFill>
              <a:schemeClr val="accent5">
                <a:lumMod val="80000"/>
                <a:lumOff val="20000"/>
              </a:schemeClr>
            </a:solidFill>
            <a:ln>
              <a:noFill/>
            </a:ln>
            <a:effectLst/>
          </c:spPr>
          <c:invertIfNegative val="0"/>
          <c:cat>
            <c:numRef>
              <c:f>'Dados Dashboard'!$A$3:$A$36</c:f>
              <c:numCache>
                <c:formatCode>General</c:formatCode>
                <c:ptCount val="3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numCache>
            </c:numRef>
          </c:cat>
          <c:val>
            <c:numRef>
              <c:f>'Dados Dashboard'!$BK$3:$BK$36</c:f>
              <c:numCache>
                <c:formatCode>0.00%</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extLst>
            <c:ext xmlns:c16="http://schemas.microsoft.com/office/drawing/2014/chart" uri="{C3380CC4-5D6E-409C-BE32-E72D297353CC}">
              <c16:uniqueId val="{00000010-31B2-40DC-A629-B8E11066DA06}"/>
            </c:ext>
          </c:extLst>
        </c:ser>
        <c:dLbls>
          <c:showLegendKey val="0"/>
          <c:showVal val="0"/>
          <c:showCatName val="0"/>
          <c:showSerName val="0"/>
          <c:showPercent val="0"/>
          <c:showBubbleSize val="0"/>
        </c:dLbls>
        <c:gapWidth val="219"/>
        <c:overlap val="-27"/>
        <c:axId val="1514148655"/>
        <c:axId val="1514145327"/>
      </c:barChart>
      <c:catAx>
        <c:axId val="15141486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14145327"/>
        <c:crosses val="autoZero"/>
        <c:auto val="1"/>
        <c:lblAlgn val="ctr"/>
        <c:lblOffset val="100"/>
        <c:noMultiLvlLbl val="0"/>
      </c:catAx>
      <c:valAx>
        <c:axId val="1514145327"/>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1414865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47626</xdr:colOff>
      <xdr:row>89</xdr:row>
      <xdr:rowOff>30954</xdr:rowOff>
    </xdr:from>
    <xdr:to>
      <xdr:col>15</xdr:col>
      <xdr:colOff>107157</xdr:colOff>
      <xdr:row>125</xdr:row>
      <xdr:rowOff>159543</xdr:rowOff>
    </xdr:to>
    <xdr:graphicFrame macro="">
      <xdr:nvGraphicFramePr>
        <xdr:cNvPr id="2" name="Gráfico 1">
          <a:extLst>
            <a:ext uri="{FF2B5EF4-FFF2-40B4-BE49-F238E27FC236}">
              <a16:creationId xmlns:a16="http://schemas.microsoft.com/office/drawing/2014/main" id="{E421D6D0-7988-4A46-959C-8959A5A4A4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190501</xdr:colOff>
      <xdr:row>52</xdr:row>
      <xdr:rowOff>71438</xdr:rowOff>
    </xdr:from>
    <xdr:to>
      <xdr:col>29</xdr:col>
      <xdr:colOff>23813</xdr:colOff>
      <xdr:row>88</xdr:row>
      <xdr:rowOff>95252</xdr:rowOff>
    </xdr:to>
    <xdr:graphicFrame macro="">
      <xdr:nvGraphicFramePr>
        <xdr:cNvPr id="4" name="Gráfico 3">
          <a:extLst>
            <a:ext uri="{FF2B5EF4-FFF2-40B4-BE49-F238E27FC236}">
              <a16:creationId xmlns:a16="http://schemas.microsoft.com/office/drawing/2014/main" id="{1FF49C1C-25E4-4E23-9F72-BD2F7E5039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35719</xdr:colOff>
      <xdr:row>52</xdr:row>
      <xdr:rowOff>71437</xdr:rowOff>
    </xdr:from>
    <xdr:to>
      <xdr:col>15</xdr:col>
      <xdr:colOff>107155</xdr:colOff>
      <xdr:row>88</xdr:row>
      <xdr:rowOff>83343</xdr:rowOff>
    </xdr:to>
    <xdr:graphicFrame macro="">
      <xdr:nvGraphicFramePr>
        <xdr:cNvPr id="5" name="Gráfico 4">
          <a:extLst>
            <a:ext uri="{FF2B5EF4-FFF2-40B4-BE49-F238E27FC236}">
              <a16:creationId xmlns:a16="http://schemas.microsoft.com/office/drawing/2014/main" id="{99DC6BCA-EA38-4D27-9491-8BF4C16A3D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202406</xdr:colOff>
      <xdr:row>89</xdr:row>
      <xdr:rowOff>35718</xdr:rowOff>
    </xdr:from>
    <xdr:to>
      <xdr:col>29</xdr:col>
      <xdr:colOff>11906</xdr:colOff>
      <xdr:row>125</xdr:row>
      <xdr:rowOff>154781</xdr:rowOff>
    </xdr:to>
    <xdr:graphicFrame macro="">
      <xdr:nvGraphicFramePr>
        <xdr:cNvPr id="7" name="Gráfico 6">
          <a:extLst>
            <a:ext uri="{FF2B5EF4-FFF2-40B4-BE49-F238E27FC236}">
              <a16:creationId xmlns:a16="http://schemas.microsoft.com/office/drawing/2014/main" id="{EEACBCF9-8AD5-4D00-A5C5-D7EACC8D1C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71436</xdr:colOff>
      <xdr:row>14</xdr:row>
      <xdr:rowOff>130968</xdr:rowOff>
    </xdr:from>
    <xdr:to>
      <xdr:col>15</xdr:col>
      <xdr:colOff>107156</xdr:colOff>
      <xdr:row>51</xdr:row>
      <xdr:rowOff>142874</xdr:rowOff>
    </xdr:to>
    <xdr:graphicFrame macro="">
      <xdr:nvGraphicFramePr>
        <xdr:cNvPr id="8" name="Gráfico 7">
          <a:extLst>
            <a:ext uri="{FF2B5EF4-FFF2-40B4-BE49-F238E27FC236}">
              <a16:creationId xmlns:a16="http://schemas.microsoft.com/office/drawing/2014/main" id="{B65A1013-EFAF-4E52-A198-12C7505139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0</xdr:col>
      <xdr:colOff>0</xdr:colOff>
      <xdr:row>0</xdr:row>
      <xdr:rowOff>0</xdr:rowOff>
    </xdr:from>
    <xdr:to>
      <xdr:col>2</xdr:col>
      <xdr:colOff>476249</xdr:colOff>
      <xdr:row>14</xdr:row>
      <xdr:rowOff>47625</xdr:rowOff>
    </xdr:to>
    <mc:AlternateContent xmlns:mc="http://schemas.openxmlformats.org/markup-compatibility/2006" xmlns:sle15="http://schemas.microsoft.com/office/drawing/2012/slicer">
      <mc:Choice Requires="sle15">
        <xdr:graphicFrame macro="">
          <xdr:nvGraphicFramePr>
            <xdr:cNvPr id="9" name="Item">
              <a:extLst>
                <a:ext uri="{FF2B5EF4-FFF2-40B4-BE49-F238E27FC236}">
                  <a16:creationId xmlns:a16="http://schemas.microsoft.com/office/drawing/2014/main" id="{DC806076-C0EE-4D6D-A378-030D0CB3258A}"/>
                </a:ext>
              </a:extLst>
            </xdr:cNvPr>
            <xdr:cNvGraphicFramePr/>
          </xdr:nvGraphicFramePr>
          <xdr:xfrm>
            <a:off x="0" y="0"/>
            <a:ext cx="0" cy="0"/>
          </xdr:xfrm>
          <a:graphic>
            <a:graphicData uri="http://schemas.microsoft.com/office/drawing/2010/slicer">
              <sle:slicer xmlns:sle="http://schemas.microsoft.com/office/drawing/2010/slicer" name="Item"/>
            </a:graphicData>
          </a:graphic>
        </xdr:graphicFrame>
      </mc:Choice>
      <mc:Fallback xmlns="">
        <xdr:sp macro="" textlink="">
          <xdr:nvSpPr>
            <xdr:cNvPr id="0" name=""/>
            <xdr:cNvSpPr>
              <a:spLocks noTextEdit="1"/>
            </xdr:cNvSpPr>
          </xdr:nvSpPr>
          <xdr:spPr>
            <a:xfrm>
              <a:off x="0" y="0"/>
              <a:ext cx="1690687" cy="2381250"/>
            </a:xfrm>
            <a:prstGeom prst="rect">
              <a:avLst/>
            </a:prstGeom>
            <a:solidFill>
              <a:prstClr val="white"/>
            </a:solidFill>
            <a:ln w="1">
              <a:solidFill>
                <a:prstClr val="green"/>
              </a:solidFill>
            </a:ln>
          </xdr:spPr>
          <xdr:txBody>
            <a:bodyPr vertOverflow="clip" horzOverflow="clip"/>
            <a:lstStyle/>
            <a:p>
              <a:r>
                <a:rPr lang="pt-BR" sz="1100"/>
                <a:t>Esta forma representa um slicer da tabela. As segmentações de dados da tabela não são suportadas nesta versão do Excel.
Se a forma tiver sido modificada em uma versão anterior do Excel, ou se a pasta de trabalho foi salva no Excel 2007 ou anterior, a segmentação de dados não pode ser usada.</a:t>
              </a:r>
            </a:p>
          </xdr:txBody>
        </xdr:sp>
      </mc:Fallback>
    </mc:AlternateContent>
    <xdr:clientData/>
  </xdr:twoCellAnchor>
  <xdr:twoCellAnchor>
    <xdr:from>
      <xdr:col>15</xdr:col>
      <xdr:colOff>190500</xdr:colOff>
      <xdr:row>14</xdr:row>
      <xdr:rowOff>142876</xdr:rowOff>
    </xdr:from>
    <xdr:to>
      <xdr:col>29</xdr:col>
      <xdr:colOff>23812</xdr:colOff>
      <xdr:row>51</xdr:row>
      <xdr:rowOff>130968</xdr:rowOff>
    </xdr:to>
    <xdr:graphicFrame macro="">
      <xdr:nvGraphicFramePr>
        <xdr:cNvPr id="10" name="Gráfico 9">
          <a:extLst>
            <a:ext uri="{FF2B5EF4-FFF2-40B4-BE49-F238E27FC236}">
              <a16:creationId xmlns:a16="http://schemas.microsoft.com/office/drawing/2014/main" id="{116128B0-06CF-48E2-8597-CAB64EF187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Camila Luca" id="{5DB89D46-3BA7-44E8-B150-66823FF203C7}" userId="650d3afa6dd1c1e5" providerId="Windows Live"/>
</personList>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çãodeDados_Item" xr10:uid="{60508A87-E571-4B6F-B652-22228731F61B}" sourceName="Item">
  <extLst>
    <x:ext xmlns:x15="http://schemas.microsoft.com/office/spreadsheetml/2010/11/main" uri="{2F2917AC-EB37-4324-AD4E-5DD8C200BD13}">
      <x15:tableSlicerCache tableId="3"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tem" xr10:uid="{1981E65D-5F8D-4360-9C2D-8F8C3CA2E915}" cache="SegmentaçãodeDados_Item" caption="Item"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7B388A-64BF-4029-9A9F-F36372F21125}" name="Tabela3" displayName="Tabela3" ref="A2:BK36" totalsRowShown="0" headerRowDxfId="112" dataDxfId="111" tableBorderDxfId="110">
  <autoFilter ref="A2:BK36" xr:uid="{EA7B388A-64BF-4029-9A9F-F36372F21125}"/>
  <tableColumns count="63">
    <tableColumn id="1" xr3:uid="{EC586B24-32E2-4AB8-B3F4-83AF125D2D56}" name="Item" dataDxfId="109"/>
    <tableColumn id="2" xr3:uid="{65110625-9B2D-45AB-A0CD-76946D574197}" name="Percentual Utilizado" dataDxfId="108" dataCellStyle="Porcentagem">
      <calculatedColumnFormula>'GESTOR da Ata'!K4/'GESTOR da Ata'!I4</calculatedColumnFormula>
    </tableColumn>
    <tableColumn id="3" xr3:uid="{CF53D755-1D52-4C27-B141-EAC526B40F14}" name="Percentual Carona" dataDxfId="107" dataCellStyle="Porcentagem">
      <calculatedColumnFormula>'CARONA-uso exclusivo do GESTOR!'!Y4/'CARONA-uso exclusivo do GESTOR!'!I4</calculatedColumnFormula>
    </tableColumn>
    <tableColumn id="4" xr3:uid="{E0609538-102F-4F56-8260-6C5C8986DFEF}" name="Órgão 1" dataDxfId="106" dataCellStyle="Porcentagem">
      <calculatedColumnFormula>'CARONA-uso exclusivo do GESTOR!'!L4/'CARONA-uso exclusivo do GESTOR!'!I4</calculatedColumnFormula>
    </tableColumn>
    <tableColumn id="5" xr3:uid="{FABFB2FF-53CD-495F-B416-111E6A008616}" name="Órgão 2" dataDxfId="105" dataCellStyle="Porcentagem">
      <calculatedColumnFormula>'CARONA-uso exclusivo do GESTOR!'!O4/'CARONA-uso exclusivo do GESTOR!'!I4</calculatedColumnFormula>
    </tableColumn>
    <tableColumn id="6" xr3:uid="{72259640-7019-4A72-A324-B643BE3A288F}" name="Órgão 3" dataDxfId="104" dataCellStyle="Porcentagem">
      <calculatedColumnFormula>'CARONA-uso exclusivo do GESTOR!'!R4/'CARONA-uso exclusivo do GESTOR!'!I4</calculatedColumnFormula>
    </tableColumn>
    <tableColumn id="7" xr3:uid="{8CCD4D22-6067-4076-A71D-E9518AAFD2E3}" name="Órgão 4" dataDxfId="103" dataCellStyle="Porcentagem">
      <calculatedColumnFormula>'CARONA-uso exclusivo do GESTOR!'!U4/'CARONA-uso exclusivo do GESTOR!'!I4</calculatedColumnFormula>
    </tableColumn>
    <tableColumn id="8" xr3:uid="{BA66424C-98AA-459B-ADDE-1045EC6D12DC}" name="Reitoria" dataDxfId="102">
      <calculatedColumnFormula>'Reitoria - SEAL'!N4</calculatedColumnFormula>
    </tableColumn>
    <tableColumn id="11" xr3:uid="{0E5A07B8-D7C5-4425-836A-87141E820A3A}" name="ESAG" dataDxfId="101">
      <calculatedColumnFormula>ESAG!N4</calculatedColumnFormula>
    </tableColumn>
    <tableColumn id="12" xr3:uid="{64D78FFB-7A1B-4D6A-BA53-8200AA1AA520}" name="CEART" dataDxfId="100">
      <calculatedColumnFormula>CEART!N4</calculatedColumnFormula>
    </tableColumn>
    <tableColumn id="13" xr3:uid="{26BFAA99-88EE-49AB-9D93-065657F3BB30}" name="FAED" dataDxfId="99">
      <calculatedColumnFormula>FAED!N4</calculatedColumnFormula>
    </tableColumn>
    <tableColumn id="14" xr3:uid="{77E51631-FA79-4EEB-AF56-8B3014E72E25}" name="CEAD" dataDxfId="98">
      <calculatedColumnFormula>CEAD!N4</calculatedColumnFormula>
    </tableColumn>
    <tableColumn id="15" xr3:uid="{E829D40C-8241-4BA1-8A6B-AD5CCFA77CB7}" name="CEFID" dataDxfId="97">
      <calculatedColumnFormula>CEFID!N4</calculatedColumnFormula>
    </tableColumn>
    <tableColumn id="16" xr3:uid="{F17E30AC-A31F-4B46-A095-31552FFD942A}" name="CERES" dataDxfId="96">
      <calculatedColumnFormula>CERES!N4</calculatedColumnFormula>
    </tableColumn>
    <tableColumn id="17" xr3:uid="{864251F1-5CAD-43D0-9DE6-8275E3B530B6}" name="CESFI" dataDxfId="95">
      <calculatedColumnFormula>CESFI!N4</calculatedColumnFormula>
    </tableColumn>
    <tableColumn id="18" xr3:uid="{37EF22A9-0BD8-431D-827B-853FA32AADC2}" name="CCT" dataDxfId="94">
      <calculatedColumnFormula>CCT!N4</calculatedColumnFormula>
    </tableColumn>
    <tableColumn id="19" xr3:uid="{5720BF5F-29F3-47F1-ACDA-66A066E8C6BE}" name="CEPLAN" dataDxfId="93">
      <calculatedColumnFormula>CEPLAN!N4</calculatedColumnFormula>
    </tableColumn>
    <tableColumn id="20" xr3:uid="{DF32BB35-BC94-4476-857F-88B85CDBD3D1}" name="CEAVI" dataDxfId="92">
      <calculatedColumnFormula>CEAVI!N4</calculatedColumnFormula>
    </tableColumn>
    <tableColumn id="21" xr3:uid="{3F11D4DB-6194-4386-ABCC-B9D0C34C5571}" name="CAV" dataDxfId="91">
      <calculatedColumnFormula>CAV!N4</calculatedColumnFormula>
    </tableColumn>
    <tableColumn id="22" xr3:uid="{CCA56A02-7B12-4FA2-B977-79C090C27E7E}" name="CEO" dataDxfId="90">
      <calculatedColumnFormula>CEO!N4</calculatedColumnFormula>
    </tableColumn>
    <tableColumn id="23" xr3:uid="{5DC295A3-4A54-4769-8849-AADD4F5DCF8D}" name="CESMO" dataDxfId="89">
      <calculatedColumnFormula>CESMO!N4</calculatedColumnFormula>
    </tableColumn>
    <tableColumn id="24" xr3:uid="{AF965394-57CF-47FC-9E28-414F2FB8F85C}" name=" Reitoria" dataDxfId="88">
      <calculatedColumnFormula>'Reitoria - SEAL'!R4</calculatedColumnFormula>
    </tableColumn>
    <tableColumn id="27" xr3:uid="{82CD36A7-8857-4F6E-9826-7603210CFEB3}" name=" ESAG" dataDxfId="87">
      <calculatedColumnFormula>ESAG!R4</calculatedColumnFormula>
    </tableColumn>
    <tableColumn id="28" xr3:uid="{BB4286FE-E5B9-4439-A00C-1E51A6DE0237}" name="  CEART" dataDxfId="86">
      <calculatedColumnFormula>CEART!R4</calculatedColumnFormula>
    </tableColumn>
    <tableColumn id="29" xr3:uid="{25FA9DE6-9745-4AEA-A2C2-7E4B2DD82036}" name=" FAED" dataDxfId="85">
      <calculatedColumnFormula>FAED!R4</calculatedColumnFormula>
    </tableColumn>
    <tableColumn id="30" xr3:uid="{DC28E73E-E3FD-45B7-811B-B79B70DBD2CF}" name=" CEAD" dataDxfId="84">
      <calculatedColumnFormula>CEAD!R4</calculatedColumnFormula>
    </tableColumn>
    <tableColumn id="31" xr3:uid="{BA1D30A7-DD9E-4BBD-A803-9FEC3C77D37D}" name=" CEFID" dataDxfId="83">
      <calculatedColumnFormula>CEFID!R4</calculatedColumnFormula>
    </tableColumn>
    <tableColumn id="32" xr3:uid="{C76AEC4C-D268-4608-AA14-880AC76C5E60}" name=" CERES" dataDxfId="82">
      <calculatedColumnFormula>CERES!R4</calculatedColumnFormula>
    </tableColumn>
    <tableColumn id="33" xr3:uid="{D764EED6-D8BF-446E-81D0-527DD1811C6C}" name=" CESFI" dataDxfId="81">
      <calculatedColumnFormula>CESFI!R4</calculatedColumnFormula>
    </tableColumn>
    <tableColumn id="34" xr3:uid="{96BFF9AD-DAA0-4C01-83C9-DF2D72B21595}" name=" CCT" dataDxfId="80">
      <calculatedColumnFormula>CCT!R4</calculatedColumnFormula>
    </tableColumn>
    <tableColumn id="35" xr3:uid="{2CABD2A5-F805-4ED5-8B0F-79C30F1CE5EE}" name=" CEPLAN" dataDxfId="79">
      <calculatedColumnFormula>CEPLAN!R4</calculatedColumnFormula>
    </tableColumn>
    <tableColumn id="36" xr3:uid="{DFC8D871-DAAE-472F-A283-926F9B454EF8}" name=" CEAVI" dataDxfId="78">
      <calculatedColumnFormula>CEAVI!R4</calculatedColumnFormula>
    </tableColumn>
    <tableColumn id="37" xr3:uid="{117BD1C8-C484-440A-9296-C522420AD2F1}" name=" CAV" dataDxfId="77">
      <calculatedColumnFormula>CAV!R4</calculatedColumnFormula>
    </tableColumn>
    <tableColumn id="38" xr3:uid="{C468BEBB-97B5-411C-9738-29664299C1DC}" name=" CEO" dataDxfId="76">
      <calculatedColumnFormula>CEO!R4</calculatedColumnFormula>
    </tableColumn>
    <tableColumn id="39" xr3:uid="{64CCB2D2-22F9-4B34-86DC-CB2A8296E85B}" name=" CESMO" dataDxfId="75">
      <calculatedColumnFormula>CESMO!R4</calculatedColumnFormula>
    </tableColumn>
    <tableColumn id="40" xr3:uid="{F70BB205-3AA8-4D91-938E-EE060639ABFF}" name=" Reitoria " dataDxfId="74">
      <calculatedColumnFormula>'Reitoria - SEAL'!K4</calculatedColumnFormula>
    </tableColumn>
    <tableColumn id="43" xr3:uid="{D1E10B3E-89E5-416F-915F-AC5822750FCF}" name=" ESAG " dataDxfId="73">
      <calculatedColumnFormula>ESAG!K4</calculatedColumnFormula>
    </tableColumn>
    <tableColumn id="44" xr3:uid="{78409FC2-F8CE-4B90-86C9-9A5981B197A0}" name=" CEART " dataDxfId="72">
      <calculatedColumnFormula>CEART!K4</calculatedColumnFormula>
    </tableColumn>
    <tableColumn id="45" xr3:uid="{9C3B74C4-AD99-4A6B-BF2A-7C6BD5D033DE}" name=" FAED " dataDxfId="71">
      <calculatedColumnFormula>FAED!K4</calculatedColumnFormula>
    </tableColumn>
    <tableColumn id="46" xr3:uid="{8EF16A8F-7F9E-4ACD-9668-ACA9DFD2B999}" name=" CEAD " dataDxfId="70">
      <calculatedColumnFormula>CEAD!K4</calculatedColumnFormula>
    </tableColumn>
    <tableColumn id="47" xr3:uid="{687FC70D-05A0-4A6B-AAD3-4DADC4D144E7}" name=" CEFID " dataDxfId="69">
      <calculatedColumnFormula>CEFID!K4</calculatedColumnFormula>
    </tableColumn>
    <tableColumn id="48" xr3:uid="{47D426F2-48AF-418B-B063-AAA15371DBFA}" name=" CERES " dataDxfId="68">
      <calculatedColumnFormula>CERES!K4</calculatedColumnFormula>
    </tableColumn>
    <tableColumn id="49" xr3:uid="{E957083E-8500-4939-B64B-582F9DDB97A5}" name=" CESFI " dataDxfId="67">
      <calculatedColumnFormula>CESFI!K4</calculatedColumnFormula>
    </tableColumn>
    <tableColumn id="50" xr3:uid="{45F52DDE-4DDF-4485-B8A1-D5E7FABA8FEE}" name=" CCT " dataDxfId="66">
      <calculatedColumnFormula>CCT!K4</calculatedColumnFormula>
    </tableColumn>
    <tableColumn id="51" xr3:uid="{37E14D6B-696E-47A5-942E-2CA68AD75777}" name=" CEPLAN " dataDxfId="65">
      <calculatedColumnFormula>CEPLAN!K4</calculatedColumnFormula>
    </tableColumn>
    <tableColumn id="52" xr3:uid="{660EF691-0D9C-4B13-B310-A8CC57880B7F}" name=" CEAVI " dataDxfId="64">
      <calculatedColumnFormula>CEAVI!K4</calculatedColumnFormula>
    </tableColumn>
    <tableColumn id="53" xr3:uid="{303527C7-7C3F-450C-95BA-D9E4BF58DB82}" name=" CAV " dataDxfId="63">
      <calculatedColumnFormula>CAV!K4</calculatedColumnFormula>
    </tableColumn>
    <tableColumn id="54" xr3:uid="{C797CF85-C3F4-45CF-9E56-7DC8573E82FF}" name=" CEO " dataDxfId="62">
      <calculatedColumnFormula>CEO!K4</calculatedColumnFormula>
    </tableColumn>
    <tableColumn id="55" xr3:uid="{D1BB17B9-8697-4754-8A65-E53311AB8656}" name=" CESMO " dataDxfId="61">
      <calculatedColumnFormula>CESMO!K4</calculatedColumnFormula>
    </tableColumn>
    <tableColumn id="56" xr3:uid="{70A40950-FBD5-452B-8DAE-709A790C8175}" name="Reitoria " dataDxfId="60" dataCellStyle="Porcentagem">
      <calculatedColumnFormula>IF('Reitoria - SEAL'!J4 = 0,0,'Reitoria - SEAL'!L4/'Reitoria - SEAL'!J4)</calculatedColumnFormula>
    </tableColumn>
    <tableColumn id="59" xr3:uid="{88749DA4-4CFD-4CDA-80B9-FFCFB2150466}" name="ESAG " dataDxfId="59" dataCellStyle="Porcentagem">
      <calculatedColumnFormula>IF(ESAG!J4 = 0,0,ESAG!L4/ESAG!J4)</calculatedColumnFormula>
    </tableColumn>
    <tableColumn id="60" xr3:uid="{1303878B-6CDD-4190-A25B-EA9CC9D91B80}" name="CEART " dataDxfId="58" dataCellStyle="Porcentagem">
      <calculatedColumnFormula>IF(CEART!J4 = 0,0,CEART!L4/CEART!J4)</calculatedColumnFormula>
    </tableColumn>
    <tableColumn id="61" xr3:uid="{C49309D6-AFBB-49A4-ADC6-0AC777F3DFAF}" name="FAED " dataDxfId="57" dataCellStyle="Porcentagem">
      <calculatedColumnFormula>IF(FAED!J4 = 0,0,FAED!L4/FAED!J4)</calculatedColumnFormula>
    </tableColumn>
    <tableColumn id="62" xr3:uid="{1314FF4A-2FAC-4FFE-A07E-C28FB7F07C3F}" name="CEAD " dataDxfId="56" dataCellStyle="Porcentagem">
      <calculatedColumnFormula>IF(CEAD!J4 = 0,0,CEAD!L4/CEAD!J4)</calculatedColumnFormula>
    </tableColumn>
    <tableColumn id="63" xr3:uid="{E23DC364-0181-43A1-8095-F745F09EF34D}" name="CEFID " dataDxfId="55" dataCellStyle="Porcentagem">
      <calculatedColumnFormula>IF(CEFID!J4 = 0,0,CEFID!L4/CEFID!J4)</calculatedColumnFormula>
    </tableColumn>
    <tableColumn id="64" xr3:uid="{B9F974F7-A330-461E-911E-A99688CFB550}" name="CERES " dataDxfId="54" dataCellStyle="Porcentagem">
      <calculatedColumnFormula>IF(CERES!J4 = 0,0,CERES!L4/CERES!J4)</calculatedColumnFormula>
    </tableColumn>
    <tableColumn id="65" xr3:uid="{5442F75B-CA69-48C6-9809-60EBC2D7220D}" name="CESFI " dataDxfId="53" dataCellStyle="Porcentagem">
      <calculatedColumnFormula>IF(CESFI!J4 = 0,0,CESFI!L4/CESFI!J4)</calculatedColumnFormula>
    </tableColumn>
    <tableColumn id="66" xr3:uid="{8F0F02EA-F483-458C-96B4-916DEA669A13}" name="CCT " dataDxfId="52" dataCellStyle="Porcentagem">
      <calculatedColumnFormula>IF(CCT!J4 = 0,0,CCT!L4/CCT!J4)</calculatedColumnFormula>
    </tableColumn>
    <tableColumn id="67" xr3:uid="{AF9474A4-45B9-46C9-BC62-BF377D2533DD}" name="CEPLAN " dataDxfId="51" dataCellStyle="Porcentagem">
      <calculatedColumnFormula>IF(CEPLAN!J4 = 0,0,CEPLAN!L4/CEPLAN!J4)</calculatedColumnFormula>
    </tableColumn>
    <tableColumn id="68" xr3:uid="{CA4225EA-88D8-40DA-9929-34D13939D70E}" name="CEAVI " dataDxfId="50" dataCellStyle="Porcentagem">
      <calculatedColumnFormula>IF(CEAVI!J4 = 0,0,CEAVI!L4/CEAVI!J4)</calculatedColumnFormula>
    </tableColumn>
    <tableColumn id="69" xr3:uid="{3D0E487F-DE0B-4308-BDED-0F60256C7957}" name="CAV " dataDxfId="49" dataCellStyle="Porcentagem">
      <calculatedColumnFormula>IF(CAV!J4 = 0,0,CAV!L4/CAV!J4)</calculatedColumnFormula>
    </tableColumn>
    <tableColumn id="70" xr3:uid="{C2E8EF59-5617-4195-86EF-BB2DBB27BEBF}" name="CEO " dataDxfId="48" dataCellStyle="Porcentagem">
      <calculatedColumnFormula>IF(CEO!J4 = 0,0,CEO!L4/CEO!J4)</calculatedColumnFormula>
    </tableColumn>
    <tableColumn id="71" xr3:uid="{88ED0F6B-9DC1-4DA8-8C2B-03758538EE77}" name="CESMO " dataDxfId="47" dataCellStyle="Porcentagem">
      <calculatedColumnFormula>IF(CESMO!J4 = 0,0,CESMO!L4/CESMO!J4)</calculatedColumnFormula>
    </tableColumn>
  </tableColumns>
  <tableStyleInfo name="TableStyleMedium26"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havan.com.br/mangueira-para-gas-de-cozinha-glp-1-20m-durin-05207.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havan.com.br/mangueira-para-gas-de-cozinha-glp-1-20m-durin-05207.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havan.com.br/mangueira-para-gas-de-cozinha-glp-1-20m-durin-05207.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havan.com.br/mangueira-para-gas-de-cozinha-glp-1-20m-durin-05207.html"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6C5DC-780B-407F-8133-FE30F0587FB4}">
  <sheetPr>
    <tabColor theme="7" tint="0.39997558519241921"/>
  </sheetPr>
  <dimension ref="D3:AC12"/>
  <sheetViews>
    <sheetView zoomScale="90" zoomScaleNormal="90" workbookViewId="0">
      <selection activeCell="M3" sqref="M3:Q10"/>
    </sheetView>
  </sheetViews>
  <sheetFormatPr defaultColWidth="9.140625" defaultRowHeight="12.75" x14ac:dyDescent="0.2"/>
  <cols>
    <col min="1" max="16" width="9.140625" style="59"/>
    <col min="17" max="17" width="11.85546875" style="59" customWidth="1"/>
    <col min="18" max="25" width="9.140625" style="59"/>
    <col min="26" max="26" width="11.28515625" style="59" customWidth="1"/>
    <col min="27" max="16384" width="9.140625" style="59"/>
  </cols>
  <sheetData>
    <row r="3" spans="4:29" ht="12.75" customHeight="1" x14ac:dyDescent="0.2">
      <c r="D3" s="179" t="s">
        <v>108</v>
      </c>
      <c r="E3" s="180"/>
      <c r="F3" s="180"/>
      <c r="G3" s="180"/>
      <c r="H3" s="180"/>
      <c r="I3" s="185">
        <f>SUMPRODUCT('GESTOR da Ata'!$J$4:$J$37,'GESTOR da Ata'!$O$4:$O$37)/SUM('GESTOR da Ata'!$P$4:$P$37)</f>
        <v>0</v>
      </c>
      <c r="J3" s="186"/>
      <c r="K3" s="187"/>
      <c r="M3" s="194" t="s">
        <v>55</v>
      </c>
      <c r="N3" s="195"/>
      <c r="O3" s="195"/>
      <c r="P3" s="195"/>
      <c r="Q3" s="195"/>
      <c r="R3" s="200">
        <f>SUM('GESTOR da Ata'!Q4:Q37)/SUM('GESTOR da Ata'!P4:P37)</f>
        <v>0</v>
      </c>
      <c r="S3" s="201"/>
      <c r="T3" s="202"/>
      <c r="V3" s="194" t="s">
        <v>54</v>
      </c>
      <c r="W3" s="195"/>
      <c r="X3" s="195"/>
      <c r="Y3" s="195"/>
      <c r="Z3" s="195"/>
      <c r="AA3" s="209">
        <f>SUM('GESTOR da Ata'!R4:R37)/SUM('GESTOR da Ata'!P4:P37)</f>
        <v>0</v>
      </c>
      <c r="AB3" s="210"/>
      <c r="AC3" s="211"/>
    </row>
    <row r="4" spans="4:29" ht="12.75" customHeight="1" x14ac:dyDescent="0.2">
      <c r="D4" s="181"/>
      <c r="E4" s="182"/>
      <c r="F4" s="182"/>
      <c r="G4" s="182"/>
      <c r="H4" s="182"/>
      <c r="I4" s="188"/>
      <c r="J4" s="189"/>
      <c r="K4" s="190"/>
      <c r="M4" s="196"/>
      <c r="N4" s="197"/>
      <c r="O4" s="197"/>
      <c r="P4" s="197"/>
      <c r="Q4" s="197"/>
      <c r="R4" s="203"/>
      <c r="S4" s="204"/>
      <c r="T4" s="205"/>
      <c r="V4" s="196"/>
      <c r="W4" s="197"/>
      <c r="X4" s="197"/>
      <c r="Y4" s="197"/>
      <c r="Z4" s="197"/>
      <c r="AA4" s="212"/>
      <c r="AB4" s="213"/>
      <c r="AC4" s="214"/>
    </row>
    <row r="5" spans="4:29" ht="12.75" customHeight="1" x14ac:dyDescent="0.2">
      <c r="D5" s="181"/>
      <c r="E5" s="182"/>
      <c r="F5" s="182"/>
      <c r="G5" s="182"/>
      <c r="H5" s="182"/>
      <c r="I5" s="188"/>
      <c r="J5" s="189"/>
      <c r="K5" s="190"/>
      <c r="M5" s="196"/>
      <c r="N5" s="197"/>
      <c r="O5" s="197"/>
      <c r="P5" s="197"/>
      <c r="Q5" s="197"/>
      <c r="R5" s="203"/>
      <c r="S5" s="204"/>
      <c r="T5" s="205"/>
      <c r="V5" s="196"/>
      <c r="W5" s="197"/>
      <c r="X5" s="197"/>
      <c r="Y5" s="197"/>
      <c r="Z5" s="197"/>
      <c r="AA5" s="212"/>
      <c r="AB5" s="213"/>
      <c r="AC5" s="214"/>
    </row>
    <row r="6" spans="4:29" ht="12.75" customHeight="1" x14ac:dyDescent="0.2">
      <c r="D6" s="181"/>
      <c r="E6" s="182"/>
      <c r="F6" s="182"/>
      <c r="G6" s="182"/>
      <c r="H6" s="182"/>
      <c r="I6" s="188"/>
      <c r="J6" s="189"/>
      <c r="K6" s="190"/>
      <c r="M6" s="196"/>
      <c r="N6" s="197"/>
      <c r="O6" s="197"/>
      <c r="P6" s="197"/>
      <c r="Q6" s="197"/>
      <c r="R6" s="203"/>
      <c r="S6" s="204"/>
      <c r="T6" s="205"/>
      <c r="V6" s="196"/>
      <c r="W6" s="197"/>
      <c r="X6" s="197"/>
      <c r="Y6" s="197"/>
      <c r="Z6" s="197"/>
      <c r="AA6" s="212"/>
      <c r="AB6" s="213"/>
      <c r="AC6" s="214"/>
    </row>
    <row r="7" spans="4:29" ht="12.75" customHeight="1" x14ac:dyDescent="0.2">
      <c r="D7" s="181"/>
      <c r="E7" s="182"/>
      <c r="F7" s="182"/>
      <c r="G7" s="182"/>
      <c r="H7" s="182"/>
      <c r="I7" s="188"/>
      <c r="J7" s="189"/>
      <c r="K7" s="190"/>
      <c r="M7" s="196"/>
      <c r="N7" s="197"/>
      <c r="O7" s="197"/>
      <c r="P7" s="197"/>
      <c r="Q7" s="197"/>
      <c r="R7" s="203"/>
      <c r="S7" s="204"/>
      <c r="T7" s="205"/>
      <c r="V7" s="196"/>
      <c r="W7" s="197"/>
      <c r="X7" s="197"/>
      <c r="Y7" s="197"/>
      <c r="Z7" s="197"/>
      <c r="AA7" s="212"/>
      <c r="AB7" s="213"/>
      <c r="AC7" s="214"/>
    </row>
    <row r="8" spans="4:29" ht="12.75" customHeight="1" x14ac:dyDescent="0.2">
      <c r="D8" s="181"/>
      <c r="E8" s="182"/>
      <c r="F8" s="182"/>
      <c r="G8" s="182"/>
      <c r="H8" s="182"/>
      <c r="I8" s="188"/>
      <c r="J8" s="189"/>
      <c r="K8" s="190"/>
      <c r="M8" s="196"/>
      <c r="N8" s="197"/>
      <c r="O8" s="197"/>
      <c r="P8" s="197"/>
      <c r="Q8" s="197"/>
      <c r="R8" s="203"/>
      <c r="S8" s="204"/>
      <c r="T8" s="205"/>
      <c r="V8" s="196"/>
      <c r="W8" s="197"/>
      <c r="X8" s="197"/>
      <c r="Y8" s="197"/>
      <c r="Z8" s="197"/>
      <c r="AA8" s="212"/>
      <c r="AB8" s="213"/>
      <c r="AC8" s="214"/>
    </row>
    <row r="9" spans="4:29" ht="12.75" customHeight="1" x14ac:dyDescent="0.2">
      <c r="D9" s="181"/>
      <c r="E9" s="182"/>
      <c r="F9" s="182"/>
      <c r="G9" s="182"/>
      <c r="H9" s="182"/>
      <c r="I9" s="188"/>
      <c r="J9" s="189"/>
      <c r="K9" s="190"/>
      <c r="M9" s="196"/>
      <c r="N9" s="197"/>
      <c r="O9" s="197"/>
      <c r="P9" s="197"/>
      <c r="Q9" s="197"/>
      <c r="R9" s="203"/>
      <c r="S9" s="204"/>
      <c r="T9" s="205"/>
      <c r="V9" s="196"/>
      <c r="W9" s="197"/>
      <c r="X9" s="197"/>
      <c r="Y9" s="197"/>
      <c r="Z9" s="197"/>
      <c r="AA9" s="212"/>
      <c r="AB9" s="213"/>
      <c r="AC9" s="214"/>
    </row>
    <row r="10" spans="4:29" ht="12.75" customHeight="1" x14ac:dyDescent="0.2">
      <c r="D10" s="183"/>
      <c r="E10" s="184"/>
      <c r="F10" s="184"/>
      <c r="G10" s="184"/>
      <c r="H10" s="184"/>
      <c r="I10" s="191"/>
      <c r="J10" s="192"/>
      <c r="K10" s="193"/>
      <c r="M10" s="198"/>
      <c r="N10" s="199"/>
      <c r="O10" s="199"/>
      <c r="P10" s="199"/>
      <c r="Q10" s="199"/>
      <c r="R10" s="206"/>
      <c r="S10" s="207"/>
      <c r="T10" s="208"/>
      <c r="V10" s="198"/>
      <c r="W10" s="199"/>
      <c r="X10" s="199"/>
      <c r="Y10" s="199"/>
      <c r="Z10" s="199"/>
      <c r="AA10" s="215"/>
      <c r="AB10" s="216"/>
      <c r="AC10" s="217"/>
    </row>
    <row r="11" spans="4:29" x14ac:dyDescent="0.2">
      <c r="S11" s="71"/>
      <c r="T11" s="71"/>
      <c r="U11" s="71"/>
      <c r="V11" s="71"/>
    </row>
    <row r="12" spans="4:29" x14ac:dyDescent="0.2">
      <c r="S12" s="71"/>
      <c r="T12" s="71"/>
      <c r="U12" s="71"/>
      <c r="V12" s="71"/>
    </row>
  </sheetData>
  <mergeCells count="6">
    <mergeCell ref="D3:H10"/>
    <mergeCell ref="I3:K10"/>
    <mergeCell ref="M3:Q10"/>
    <mergeCell ref="R3:T10"/>
    <mergeCell ref="AA3:AC10"/>
    <mergeCell ref="V3:Z10"/>
  </mergeCells>
  <pageMargins left="0.511811024" right="0.511811024" top="0.78740157499999996" bottom="0.78740157499999996" header="0.31496062000000002" footer="0.31496062000000002"/>
  <pageSetup paperSize="9" orientation="portrait" r:id="rId1"/>
  <drawing r:id="rId2"/>
  <extLst>
    <ext xmlns:x15="http://schemas.microsoft.com/office/spreadsheetml/2010/11/main" uri="{3A4CF648-6AED-40f4-86FF-DC5316D8AED3}">
      <x14:slicerList xmlns:x14="http://schemas.microsoft.com/office/spreadsheetml/2009/9/main">
        <x14:slicer r:id="rId3"/>
      </x14:slicerList>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DEE8B-DDAF-4BB1-9D05-007DF2AC86EF}">
  <sheetPr>
    <tabColor rgb="FF92D050"/>
  </sheetPr>
  <dimension ref="A1:AK649"/>
  <sheetViews>
    <sheetView topLeftCell="A4" zoomScale="60" zoomScaleNormal="60" workbookViewId="0">
      <selection activeCell="C13" sqref="C13"/>
    </sheetView>
  </sheetViews>
  <sheetFormatPr defaultColWidth="9.7109375" defaultRowHeight="26.25" x14ac:dyDescent="0.25"/>
  <cols>
    <col min="1" max="1" width="10.7109375" style="1" customWidth="1"/>
    <col min="2" max="2" width="32.5703125" style="19" customWidth="1"/>
    <col min="3" max="3" width="41.85546875" style="23" customWidth="1"/>
    <col min="4" max="4" width="17.7109375" style="24" customWidth="1"/>
    <col min="5" max="5" width="14.1406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277</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424</v>
      </c>
      <c r="K4" s="45">
        <f>IF(SUM(T4:AK4)&gt;J4+M4,J4+M4,SUM(T4:AJ4))</f>
        <v>0</v>
      </c>
      <c r="L4" s="45">
        <f>(SUM(T4:AK4))</f>
        <v>0</v>
      </c>
      <c r="M4" s="55"/>
      <c r="N4" s="54">
        <f>ROUND(IF(J4*0.25-0.5&lt;0,0,J4*0.25-0.5),0)-Q4-O4</f>
        <v>106</v>
      </c>
      <c r="O4" s="55"/>
      <c r="P4" s="55"/>
      <c r="Q4" s="55"/>
      <c r="R4" s="13">
        <f>J4+M4+O4+P4-L4</f>
        <v>424</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847</v>
      </c>
      <c r="K5" s="45">
        <f t="shared" ref="K5:K37" si="1">IF(SUM(T5:AK5)&gt;J5+M5,J5+M5,SUM(T5:AJ5))</f>
        <v>0</v>
      </c>
      <c r="L5" s="45">
        <f t="shared" ref="L5:L37" si="2">(SUM(T5:AK5))</f>
        <v>0</v>
      </c>
      <c r="M5" s="55"/>
      <c r="N5" s="54">
        <f t="shared" ref="N5:N37" si="3">ROUND(IF(J5*0.25-0.5&lt;0,0,J5*0.25-0.5),0)-Q5-O5</f>
        <v>211</v>
      </c>
      <c r="O5" s="55"/>
      <c r="P5" s="55"/>
      <c r="Q5" s="55"/>
      <c r="R5" s="13">
        <f t="shared" ref="R5:R37" si="4">J5+M5+O5+P5-L5</f>
        <v>847</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c r="K6" s="45">
        <f t="shared" si="1"/>
        <v>0</v>
      </c>
      <c r="L6" s="45">
        <f t="shared" si="2"/>
        <v>0</v>
      </c>
      <c r="M6" s="55"/>
      <c r="N6" s="54">
        <f t="shared" si="3"/>
        <v>0</v>
      </c>
      <c r="O6" s="55"/>
      <c r="P6" s="55"/>
      <c r="Q6" s="55"/>
      <c r="R6" s="13">
        <f t="shared" si="4"/>
        <v>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c r="K7" s="45">
        <f t="shared" si="1"/>
        <v>0</v>
      </c>
      <c r="L7" s="45">
        <f t="shared" si="2"/>
        <v>0</v>
      </c>
      <c r="M7" s="55"/>
      <c r="N7" s="54">
        <f t="shared" si="3"/>
        <v>0</v>
      </c>
      <c r="O7" s="55"/>
      <c r="P7" s="55"/>
      <c r="Q7" s="55"/>
      <c r="R7" s="13">
        <f t="shared" si="4"/>
        <v>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26</v>
      </c>
      <c r="K8" s="45">
        <f t="shared" si="1"/>
        <v>0</v>
      </c>
      <c r="L8" s="45">
        <f t="shared" si="2"/>
        <v>0</v>
      </c>
      <c r="M8" s="55"/>
      <c r="N8" s="54">
        <f t="shared" si="3"/>
        <v>6</v>
      </c>
      <c r="O8" s="55"/>
      <c r="P8" s="55"/>
      <c r="Q8" s="55"/>
      <c r="R8" s="13">
        <f t="shared" si="4"/>
        <v>26</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470</v>
      </c>
      <c r="K10" s="45">
        <f t="shared" si="1"/>
        <v>0</v>
      </c>
      <c r="L10" s="45">
        <f t="shared" si="2"/>
        <v>0</v>
      </c>
      <c r="M10" s="55"/>
      <c r="N10" s="54">
        <f t="shared" si="3"/>
        <v>117</v>
      </c>
      <c r="O10" s="55"/>
      <c r="P10" s="55"/>
      <c r="Q10" s="55"/>
      <c r="R10" s="13">
        <f t="shared" si="4"/>
        <v>470</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c r="K11" s="45">
        <f t="shared" si="1"/>
        <v>0</v>
      </c>
      <c r="L11" s="45">
        <f t="shared" si="2"/>
        <v>0</v>
      </c>
      <c r="M11" s="55"/>
      <c r="N11" s="54">
        <f t="shared" si="3"/>
        <v>0</v>
      </c>
      <c r="O11" s="55"/>
      <c r="P11" s="55"/>
      <c r="Q11" s="55"/>
      <c r="R11" s="13">
        <f t="shared" si="4"/>
        <v>0</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c r="K12" s="45">
        <f t="shared" si="1"/>
        <v>0</v>
      </c>
      <c r="L12" s="45">
        <f t="shared" si="2"/>
        <v>0</v>
      </c>
      <c r="M12" s="55"/>
      <c r="N12" s="54">
        <f t="shared" si="3"/>
        <v>0</v>
      </c>
      <c r="O12" s="55"/>
      <c r="P12" s="55"/>
      <c r="Q12" s="55"/>
      <c r="R12" s="13">
        <f t="shared" si="4"/>
        <v>0</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58</v>
      </c>
      <c r="K13" s="45">
        <f t="shared" si="1"/>
        <v>0</v>
      </c>
      <c r="L13" s="45">
        <f t="shared" si="2"/>
        <v>0</v>
      </c>
      <c r="M13" s="55"/>
      <c r="N13" s="54">
        <f t="shared" si="3"/>
        <v>14</v>
      </c>
      <c r="O13" s="55"/>
      <c r="P13" s="55"/>
      <c r="Q13" s="55"/>
      <c r="R13" s="13">
        <f t="shared" si="4"/>
        <v>58</v>
      </c>
      <c r="S13" s="14" t="str">
        <f t="shared" si="0"/>
        <v>OK</v>
      </c>
      <c r="T13" s="28"/>
      <c r="U13" s="32"/>
      <c r="V13" s="28"/>
      <c r="W13" s="29"/>
      <c r="X13" s="29"/>
      <c r="Y13" s="29"/>
      <c r="Z13" s="29"/>
      <c r="AA13" s="28"/>
      <c r="AB13" s="28"/>
      <c r="AC13" s="28"/>
      <c r="AD13" s="28"/>
      <c r="AE13" s="28"/>
      <c r="AF13" s="29"/>
      <c r="AG13" s="29"/>
      <c r="AH13" s="29"/>
      <c r="AI13" s="29"/>
      <c r="AJ13" s="29"/>
      <c r="AK13" s="29"/>
    </row>
    <row r="14" spans="1:37" ht="66.75" customHeight="1" x14ac:dyDescent="0.25">
      <c r="A14" s="88">
        <v>11</v>
      </c>
      <c r="B14" s="89" t="s">
        <v>114</v>
      </c>
      <c r="C14" s="167" t="s">
        <v>248</v>
      </c>
      <c r="D14" s="96" t="s">
        <v>125</v>
      </c>
      <c r="E14" s="100">
        <v>1801</v>
      </c>
      <c r="F14" s="104" t="s">
        <v>148</v>
      </c>
      <c r="G14" s="35" t="s">
        <v>174</v>
      </c>
      <c r="H14" s="35" t="s">
        <v>181</v>
      </c>
      <c r="I14" s="107">
        <v>13.49</v>
      </c>
      <c r="J14" s="8"/>
      <c r="K14" s="45">
        <f t="shared" si="1"/>
        <v>0</v>
      </c>
      <c r="L14" s="45">
        <f t="shared" si="2"/>
        <v>0</v>
      </c>
      <c r="M14" s="55"/>
      <c r="N14" s="54">
        <f t="shared" si="3"/>
        <v>0</v>
      </c>
      <c r="O14" s="55"/>
      <c r="P14" s="55"/>
      <c r="Q14" s="55"/>
      <c r="R14" s="13">
        <f t="shared" si="4"/>
        <v>0</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482</v>
      </c>
      <c r="K15" s="45">
        <f t="shared" si="1"/>
        <v>0</v>
      </c>
      <c r="L15" s="45">
        <f t="shared" si="2"/>
        <v>0</v>
      </c>
      <c r="M15" s="55"/>
      <c r="N15" s="54">
        <f t="shared" si="3"/>
        <v>120</v>
      </c>
      <c r="O15" s="55"/>
      <c r="P15" s="55"/>
      <c r="Q15" s="55"/>
      <c r="R15" s="13">
        <f t="shared" si="4"/>
        <v>482</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389</v>
      </c>
      <c r="K16" s="45">
        <f t="shared" si="1"/>
        <v>0</v>
      </c>
      <c r="L16" s="45">
        <f t="shared" si="2"/>
        <v>0</v>
      </c>
      <c r="M16" s="55"/>
      <c r="N16" s="54">
        <f t="shared" si="3"/>
        <v>97</v>
      </c>
      <c r="O16" s="55"/>
      <c r="P16" s="55"/>
      <c r="Q16" s="55"/>
      <c r="R16" s="13">
        <f t="shared" si="4"/>
        <v>389</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427</v>
      </c>
      <c r="K17" s="45">
        <f t="shared" si="1"/>
        <v>0</v>
      </c>
      <c r="L17" s="45">
        <f t="shared" si="2"/>
        <v>0</v>
      </c>
      <c r="M17" s="55"/>
      <c r="N17" s="54">
        <f t="shared" si="3"/>
        <v>106</v>
      </c>
      <c r="O17" s="55"/>
      <c r="P17" s="55"/>
      <c r="Q17" s="55"/>
      <c r="R17" s="13">
        <f t="shared" si="4"/>
        <v>427</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48</v>
      </c>
      <c r="K18" s="45">
        <f t="shared" si="1"/>
        <v>0</v>
      </c>
      <c r="L18" s="45">
        <f t="shared" si="2"/>
        <v>0</v>
      </c>
      <c r="M18" s="55"/>
      <c r="N18" s="54">
        <f t="shared" si="3"/>
        <v>12</v>
      </c>
      <c r="O18" s="55"/>
      <c r="P18" s="55"/>
      <c r="Q18" s="55"/>
      <c r="R18" s="13">
        <f t="shared" si="4"/>
        <v>48</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67</v>
      </c>
      <c r="K19" s="45">
        <f t="shared" si="1"/>
        <v>0</v>
      </c>
      <c r="L19" s="45">
        <f t="shared" si="2"/>
        <v>0</v>
      </c>
      <c r="M19" s="55"/>
      <c r="N19" s="54">
        <f t="shared" si="3"/>
        <v>16</v>
      </c>
      <c r="O19" s="55"/>
      <c r="P19" s="55"/>
      <c r="Q19" s="55"/>
      <c r="R19" s="13">
        <f t="shared" si="4"/>
        <v>67</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c r="K20" s="45">
        <f t="shared" si="1"/>
        <v>0</v>
      </c>
      <c r="L20" s="45">
        <f t="shared" si="2"/>
        <v>0</v>
      </c>
      <c r="M20" s="55"/>
      <c r="N20" s="54">
        <f t="shared" si="3"/>
        <v>0</v>
      </c>
      <c r="O20" s="55"/>
      <c r="P20" s="55"/>
      <c r="Q20" s="55"/>
      <c r="R20" s="13">
        <f t="shared" si="4"/>
        <v>0</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89</v>
      </c>
      <c r="K21" s="45">
        <f t="shared" si="1"/>
        <v>0</v>
      </c>
      <c r="L21" s="45">
        <f t="shared" si="2"/>
        <v>0</v>
      </c>
      <c r="M21" s="55"/>
      <c r="N21" s="54">
        <f t="shared" si="3"/>
        <v>22</v>
      </c>
      <c r="O21" s="55"/>
      <c r="P21" s="55"/>
      <c r="Q21" s="55"/>
      <c r="R21" s="13">
        <f t="shared" si="4"/>
        <v>89</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98</v>
      </c>
      <c r="K22" s="45">
        <f t="shared" si="1"/>
        <v>0</v>
      </c>
      <c r="L22" s="45">
        <f t="shared" si="2"/>
        <v>0</v>
      </c>
      <c r="M22" s="55"/>
      <c r="N22" s="54">
        <f t="shared" si="3"/>
        <v>24</v>
      </c>
      <c r="O22" s="55"/>
      <c r="P22" s="55"/>
      <c r="Q22" s="55"/>
      <c r="R22" s="13">
        <f t="shared" si="4"/>
        <v>98</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374</v>
      </c>
      <c r="K23" s="45">
        <f t="shared" si="1"/>
        <v>0</v>
      </c>
      <c r="L23" s="45">
        <f t="shared" si="2"/>
        <v>0</v>
      </c>
      <c r="M23" s="55"/>
      <c r="N23" s="54">
        <f t="shared" si="3"/>
        <v>93</v>
      </c>
      <c r="O23" s="55"/>
      <c r="P23" s="55"/>
      <c r="Q23" s="55"/>
      <c r="R23" s="13">
        <f t="shared" si="4"/>
        <v>374</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41</v>
      </c>
      <c r="K24" s="45">
        <f t="shared" si="1"/>
        <v>0</v>
      </c>
      <c r="L24" s="45">
        <f t="shared" si="2"/>
        <v>0</v>
      </c>
      <c r="M24" s="55"/>
      <c r="N24" s="54">
        <f t="shared" si="3"/>
        <v>10</v>
      </c>
      <c r="O24" s="55"/>
      <c r="P24" s="55"/>
      <c r="Q24" s="55"/>
      <c r="R24" s="13">
        <f t="shared" si="4"/>
        <v>41</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48</v>
      </c>
      <c r="K25" s="45">
        <f t="shared" si="1"/>
        <v>0</v>
      </c>
      <c r="L25" s="45">
        <f t="shared" si="2"/>
        <v>0</v>
      </c>
      <c r="M25" s="55"/>
      <c r="N25" s="54">
        <f t="shared" si="3"/>
        <v>12</v>
      </c>
      <c r="O25" s="55"/>
      <c r="P25" s="55"/>
      <c r="Q25" s="55"/>
      <c r="R25" s="13">
        <f t="shared" si="4"/>
        <v>48</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c r="K26" s="45">
        <f t="shared" si="1"/>
        <v>0</v>
      </c>
      <c r="L26" s="45">
        <f t="shared" si="2"/>
        <v>0</v>
      </c>
      <c r="M26" s="55"/>
      <c r="N26" s="54">
        <f t="shared" si="3"/>
        <v>0</v>
      </c>
      <c r="O26" s="55"/>
      <c r="P26" s="55"/>
      <c r="Q26" s="55"/>
      <c r="R26" s="13">
        <f t="shared" si="4"/>
        <v>0</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43</v>
      </c>
      <c r="K27" s="45">
        <f t="shared" si="1"/>
        <v>0</v>
      </c>
      <c r="L27" s="45">
        <f t="shared" si="2"/>
        <v>0</v>
      </c>
      <c r="M27" s="55"/>
      <c r="N27" s="54">
        <f t="shared" si="3"/>
        <v>10</v>
      </c>
      <c r="O27" s="55"/>
      <c r="P27" s="55"/>
      <c r="Q27" s="55"/>
      <c r="R27" s="13">
        <f t="shared" si="4"/>
        <v>43</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43</v>
      </c>
      <c r="K28" s="45">
        <f t="shared" si="1"/>
        <v>0</v>
      </c>
      <c r="L28" s="45">
        <f t="shared" si="2"/>
        <v>0</v>
      </c>
      <c r="M28" s="55"/>
      <c r="N28" s="54">
        <f t="shared" si="3"/>
        <v>10</v>
      </c>
      <c r="O28" s="55"/>
      <c r="P28" s="55"/>
      <c r="Q28" s="55"/>
      <c r="R28" s="13">
        <f t="shared" si="4"/>
        <v>43</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19</v>
      </c>
      <c r="K29" s="45">
        <f t="shared" si="1"/>
        <v>0</v>
      </c>
      <c r="L29" s="45">
        <f t="shared" si="2"/>
        <v>0</v>
      </c>
      <c r="M29" s="55"/>
      <c r="N29" s="54">
        <f t="shared" si="3"/>
        <v>4</v>
      </c>
      <c r="O29" s="55"/>
      <c r="P29" s="55"/>
      <c r="Q29" s="55"/>
      <c r="R29" s="13">
        <f t="shared" si="4"/>
        <v>19</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425</v>
      </c>
      <c r="K30" s="45">
        <f t="shared" si="1"/>
        <v>0</v>
      </c>
      <c r="L30" s="45">
        <f t="shared" si="2"/>
        <v>0</v>
      </c>
      <c r="M30" s="55"/>
      <c r="N30" s="54">
        <f t="shared" si="3"/>
        <v>106</v>
      </c>
      <c r="O30" s="55"/>
      <c r="P30" s="55"/>
      <c r="Q30" s="55"/>
      <c r="R30" s="13">
        <f t="shared" si="4"/>
        <v>425</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2</v>
      </c>
      <c r="K31" s="45">
        <f t="shared" si="1"/>
        <v>0</v>
      </c>
      <c r="L31" s="45">
        <f t="shared" si="2"/>
        <v>0</v>
      </c>
      <c r="M31" s="55"/>
      <c r="N31" s="54">
        <f t="shared" si="3"/>
        <v>0</v>
      </c>
      <c r="O31" s="55"/>
      <c r="P31" s="55"/>
      <c r="Q31" s="55"/>
      <c r="R31" s="13">
        <f t="shared" si="4"/>
        <v>2</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c r="K32" s="45">
        <f t="shared" si="1"/>
        <v>0</v>
      </c>
      <c r="L32" s="45">
        <f t="shared" si="2"/>
        <v>0</v>
      </c>
      <c r="M32" s="55"/>
      <c r="N32" s="54">
        <f t="shared" si="3"/>
        <v>0</v>
      </c>
      <c r="O32" s="55"/>
      <c r="P32" s="55"/>
      <c r="Q32" s="55"/>
      <c r="R32" s="13">
        <f t="shared" si="4"/>
        <v>0</v>
      </c>
      <c r="S32" s="14" t="str">
        <f t="shared" si="0"/>
        <v>OK</v>
      </c>
      <c r="T32" s="28"/>
      <c r="U32" s="32"/>
      <c r="V32" s="28"/>
      <c r="W32" s="29"/>
      <c r="X32" s="29"/>
      <c r="Y32" s="29"/>
      <c r="Z32" s="29"/>
      <c r="AA32" s="28"/>
      <c r="AB32" s="28"/>
      <c r="AC32" s="28"/>
      <c r="AD32" s="28"/>
      <c r="AE32" s="28"/>
      <c r="AF32" s="29"/>
      <c r="AG32" s="29"/>
      <c r="AH32" s="29"/>
      <c r="AI32" s="29"/>
      <c r="AJ32" s="29"/>
      <c r="AK32" s="29"/>
    </row>
    <row r="33" spans="1:37" ht="39.950000000000003" customHeight="1" x14ac:dyDescent="0.25">
      <c r="A33" s="90">
        <v>30</v>
      </c>
      <c r="B33" s="91" t="s">
        <v>118</v>
      </c>
      <c r="C33" s="148" t="s">
        <v>232</v>
      </c>
      <c r="D33" s="98" t="s">
        <v>136</v>
      </c>
      <c r="E33" s="101">
        <v>1504</v>
      </c>
      <c r="F33" s="105" t="s">
        <v>167</v>
      </c>
      <c r="G33" s="106" t="s">
        <v>179</v>
      </c>
      <c r="H33" s="106" t="s">
        <v>183</v>
      </c>
      <c r="I33" s="108">
        <v>5</v>
      </c>
      <c r="J33" s="8">
        <v>31</v>
      </c>
      <c r="K33" s="45">
        <f t="shared" si="1"/>
        <v>0</v>
      </c>
      <c r="L33" s="45">
        <f t="shared" si="2"/>
        <v>0</v>
      </c>
      <c r="M33" s="55"/>
      <c r="N33" s="54">
        <f t="shared" si="3"/>
        <v>7</v>
      </c>
      <c r="O33" s="55"/>
      <c r="P33" s="55"/>
      <c r="Q33" s="55"/>
      <c r="R33" s="13">
        <f t="shared" si="4"/>
        <v>31</v>
      </c>
      <c r="S33" s="14" t="str">
        <f t="shared" si="0"/>
        <v>OK</v>
      </c>
      <c r="T33" s="28"/>
      <c r="U33" s="32"/>
      <c r="V33" s="28"/>
      <c r="W33" s="29"/>
      <c r="X33" s="29"/>
      <c r="Y33" s="29"/>
      <c r="Z33" s="29"/>
      <c r="AA33" s="28"/>
      <c r="AB33" s="28"/>
      <c r="AC33" s="28"/>
      <c r="AD33" s="28"/>
      <c r="AE33" s="28"/>
      <c r="AF33" s="29"/>
      <c r="AG33" s="29"/>
      <c r="AH33" s="29"/>
      <c r="AI33" s="29"/>
      <c r="AJ33" s="29"/>
      <c r="AK33" s="29"/>
    </row>
    <row r="34" spans="1:37" ht="39.950000000000003" customHeight="1" x14ac:dyDescent="0.25">
      <c r="A34" s="88">
        <v>31</v>
      </c>
      <c r="B34" s="89" t="s">
        <v>121</v>
      </c>
      <c r="C34" s="167" t="s">
        <v>267</v>
      </c>
      <c r="D34" s="96" t="s">
        <v>137</v>
      </c>
      <c r="E34" s="100">
        <v>1504</v>
      </c>
      <c r="F34" s="104" t="s">
        <v>168</v>
      </c>
      <c r="G34" s="35" t="s">
        <v>180</v>
      </c>
      <c r="H34" s="35" t="s">
        <v>183</v>
      </c>
      <c r="I34" s="107">
        <v>5.14</v>
      </c>
      <c r="J34" s="8">
        <v>29</v>
      </c>
      <c r="K34" s="45">
        <f t="shared" si="1"/>
        <v>0</v>
      </c>
      <c r="L34" s="45">
        <f t="shared" si="2"/>
        <v>0</v>
      </c>
      <c r="M34" s="55"/>
      <c r="N34" s="54">
        <f t="shared" si="3"/>
        <v>7</v>
      </c>
      <c r="O34" s="55"/>
      <c r="P34" s="55"/>
      <c r="Q34" s="55"/>
      <c r="R34" s="13">
        <f t="shared" si="4"/>
        <v>29</v>
      </c>
      <c r="S34" s="14" t="str">
        <f t="shared" si="0"/>
        <v>OK</v>
      </c>
      <c r="T34" s="28"/>
      <c r="U34" s="32"/>
      <c r="V34" s="28"/>
      <c r="W34" s="29"/>
      <c r="X34" s="29"/>
      <c r="Y34" s="29"/>
      <c r="Z34" s="29"/>
      <c r="AA34" s="28"/>
      <c r="AB34" s="28"/>
      <c r="AC34" s="28"/>
      <c r="AD34" s="28"/>
      <c r="AE34" s="28"/>
      <c r="AF34" s="29"/>
      <c r="AG34" s="29"/>
      <c r="AH34" s="29"/>
      <c r="AI34" s="29"/>
      <c r="AJ34" s="29"/>
      <c r="AK34" s="29"/>
    </row>
    <row r="35" spans="1:37" ht="39.950000000000003" customHeight="1" x14ac:dyDescent="0.25">
      <c r="A35" s="90">
        <v>32</v>
      </c>
      <c r="B35" s="91" t="s">
        <v>122</v>
      </c>
      <c r="C35" s="168" t="s">
        <v>268</v>
      </c>
      <c r="D35" s="97" t="s">
        <v>138</v>
      </c>
      <c r="E35" s="101">
        <v>1602</v>
      </c>
      <c r="F35" s="105" t="s">
        <v>169</v>
      </c>
      <c r="G35" s="106" t="s">
        <v>173</v>
      </c>
      <c r="H35" s="106" t="s">
        <v>184</v>
      </c>
      <c r="I35" s="108">
        <v>150</v>
      </c>
      <c r="J35" s="8"/>
      <c r="K35" s="45">
        <f t="shared" si="1"/>
        <v>0</v>
      </c>
      <c r="L35" s="45">
        <f t="shared" si="2"/>
        <v>0</v>
      </c>
      <c r="M35" s="55"/>
      <c r="N35" s="54">
        <f t="shared" si="3"/>
        <v>0</v>
      </c>
      <c r="O35" s="55"/>
      <c r="P35" s="55"/>
      <c r="Q35" s="55"/>
      <c r="R35" s="13">
        <f t="shared" si="4"/>
        <v>0</v>
      </c>
      <c r="S35" s="14" t="str">
        <f t="shared" si="0"/>
        <v>OK</v>
      </c>
      <c r="T35" s="28"/>
      <c r="U35" s="32"/>
      <c r="V35" s="28"/>
      <c r="W35" s="29"/>
      <c r="X35" s="29"/>
      <c r="Y35" s="29"/>
      <c r="Z35" s="29"/>
      <c r="AA35" s="28"/>
      <c r="AB35" s="28"/>
      <c r="AC35" s="28"/>
      <c r="AD35" s="28"/>
      <c r="AE35" s="28"/>
      <c r="AF35" s="29"/>
      <c r="AG35" s="29"/>
      <c r="AH35" s="29"/>
      <c r="AI35" s="29"/>
      <c r="AJ35" s="29"/>
      <c r="AK35" s="29"/>
    </row>
    <row r="36" spans="1:37" ht="39.950000000000003" customHeight="1" x14ac:dyDescent="0.25">
      <c r="A36" s="88">
        <v>33</v>
      </c>
      <c r="B36" s="89" t="s">
        <v>122</v>
      </c>
      <c r="C36" s="167" t="s">
        <v>269</v>
      </c>
      <c r="D36" s="96" t="s">
        <v>138</v>
      </c>
      <c r="E36" s="100">
        <v>1602</v>
      </c>
      <c r="F36" s="104" t="s">
        <v>170</v>
      </c>
      <c r="G36" s="35" t="s">
        <v>173</v>
      </c>
      <c r="H36" s="35" t="s">
        <v>184</v>
      </c>
      <c r="I36" s="107">
        <v>315</v>
      </c>
      <c r="J36" s="8">
        <v>7</v>
      </c>
      <c r="K36" s="45">
        <f t="shared" si="1"/>
        <v>0</v>
      </c>
      <c r="L36" s="45">
        <f t="shared" si="2"/>
        <v>0</v>
      </c>
      <c r="M36" s="55"/>
      <c r="N36" s="54">
        <f t="shared" si="3"/>
        <v>1</v>
      </c>
      <c r="O36" s="55"/>
      <c r="P36" s="55"/>
      <c r="Q36" s="55"/>
      <c r="R36" s="13">
        <f t="shared" si="4"/>
        <v>7</v>
      </c>
      <c r="S36" s="14" t="str">
        <f t="shared" si="0"/>
        <v>OK</v>
      </c>
      <c r="T36" s="28"/>
      <c r="U36" s="32"/>
      <c r="V36" s="28"/>
      <c r="W36" s="29"/>
      <c r="X36" s="29"/>
      <c r="Y36" s="29"/>
      <c r="Z36" s="29"/>
      <c r="AA36" s="28"/>
      <c r="AB36" s="28"/>
      <c r="AC36" s="28"/>
      <c r="AD36" s="28"/>
      <c r="AE36" s="28"/>
      <c r="AF36" s="29"/>
      <c r="AG36" s="29"/>
      <c r="AH36" s="29"/>
      <c r="AI36" s="29"/>
      <c r="AJ36" s="29"/>
      <c r="AK36" s="29"/>
    </row>
    <row r="37" spans="1:37" ht="39.950000000000003" customHeight="1" x14ac:dyDescent="0.25">
      <c r="A37" s="94">
        <v>34</v>
      </c>
      <c r="B37" s="95" t="s">
        <v>122</v>
      </c>
      <c r="C37" s="168" t="s">
        <v>270</v>
      </c>
      <c r="D37" s="99" t="s">
        <v>138</v>
      </c>
      <c r="E37" s="103">
        <v>1806</v>
      </c>
      <c r="F37" s="105" t="s">
        <v>171</v>
      </c>
      <c r="G37" s="106" t="s">
        <v>173</v>
      </c>
      <c r="H37" s="106" t="s">
        <v>184</v>
      </c>
      <c r="I37" s="109">
        <v>780</v>
      </c>
      <c r="J37" s="8"/>
      <c r="K37" s="45">
        <f t="shared" si="1"/>
        <v>0</v>
      </c>
      <c r="L37" s="45">
        <f t="shared" si="2"/>
        <v>0</v>
      </c>
      <c r="M37" s="55"/>
      <c r="N37" s="54">
        <f t="shared" si="3"/>
        <v>0</v>
      </c>
      <c r="O37" s="55"/>
      <c r="P37" s="55"/>
      <c r="Q37" s="55"/>
      <c r="R37" s="13">
        <f t="shared" si="4"/>
        <v>0</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37" ht="39.950000000000003" customHeight="1" x14ac:dyDescent="0.25">
      <c r="J38" s="4">
        <f>SUM(J4:J37)</f>
        <v>4487</v>
      </c>
      <c r="R38" s="16">
        <f>SUM(R4:R37)</f>
        <v>4487</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row>
    <row r="39" spans="1:37" ht="39.950000000000003" customHeight="1" x14ac:dyDescent="0.25">
      <c r="J39" s="83">
        <f>SUMPRODUCT($I$4:$I$37,J4:J37)</f>
        <v>36000.910000000003</v>
      </c>
      <c r="K39" s="83">
        <f>SUMPRODUCT($I$4:$I$37,K4:K37)</f>
        <v>0</v>
      </c>
      <c r="L39" s="83">
        <f>SUMPRODUCT($I$4:$I$37,L4:L37)</f>
        <v>0</v>
      </c>
      <c r="T39" s="112"/>
      <c r="U39" s="113"/>
      <c r="V39" s="113"/>
      <c r="W39" s="43"/>
      <c r="X39" s="43"/>
      <c r="Y39" s="114"/>
      <c r="Z39" s="115"/>
      <c r="AA39" s="113"/>
      <c r="AB39" s="113"/>
      <c r="AC39" s="113"/>
      <c r="AD39" s="113"/>
      <c r="AE39" s="113"/>
      <c r="AF39" s="43"/>
      <c r="AG39" s="43"/>
      <c r="AH39" s="43"/>
      <c r="AI39" s="43"/>
      <c r="AJ39" s="43"/>
      <c r="AK39" s="43"/>
    </row>
    <row r="40" spans="1:37" ht="39.950000000000003" customHeight="1" x14ac:dyDescent="0.25">
      <c r="T40" s="112"/>
      <c r="U40" s="113"/>
      <c r="V40" s="113"/>
      <c r="W40" s="43"/>
      <c r="X40" s="43"/>
      <c r="Y40" s="114"/>
      <c r="Z40" s="115"/>
      <c r="AA40" s="113"/>
      <c r="AB40" s="113"/>
      <c r="AC40" s="113"/>
      <c r="AD40" s="113"/>
      <c r="AE40" s="113"/>
      <c r="AF40" s="43"/>
      <c r="AG40" s="43"/>
      <c r="AH40" s="43"/>
      <c r="AI40" s="43"/>
      <c r="AJ40" s="43"/>
      <c r="AK40" s="43"/>
    </row>
    <row r="41" spans="1:37" ht="39.950000000000003" customHeight="1" x14ac:dyDescent="0.25">
      <c r="T41" s="112"/>
      <c r="U41" s="113"/>
      <c r="V41" s="113"/>
      <c r="W41" s="43"/>
      <c r="X41" s="43"/>
      <c r="Y41" s="114"/>
      <c r="Z41" s="115"/>
      <c r="AA41" s="113"/>
      <c r="AB41" s="113"/>
      <c r="AC41" s="113"/>
      <c r="AD41" s="113"/>
      <c r="AE41" s="113"/>
      <c r="AF41" s="43"/>
      <c r="AG41" s="43"/>
      <c r="AH41" s="43"/>
      <c r="AI41" s="43"/>
      <c r="AJ41" s="43"/>
      <c r="AK41" s="43"/>
    </row>
    <row r="42" spans="1:37" ht="39.950000000000003" customHeight="1" x14ac:dyDescent="0.25">
      <c r="T42" s="112"/>
      <c r="U42" s="113"/>
      <c r="V42" s="113"/>
      <c r="W42" s="43"/>
      <c r="X42" s="43"/>
      <c r="Y42" s="114"/>
      <c r="Z42" s="115"/>
      <c r="AA42" s="113"/>
      <c r="AB42" s="113"/>
      <c r="AC42" s="113"/>
      <c r="AD42" s="113"/>
      <c r="AE42" s="113"/>
      <c r="AF42" s="43"/>
      <c r="AG42" s="43"/>
      <c r="AH42" s="43"/>
      <c r="AI42" s="43"/>
      <c r="AJ42" s="43"/>
      <c r="AK42" s="43"/>
    </row>
    <row r="43" spans="1:37" ht="39.950000000000003" customHeight="1" x14ac:dyDescent="0.25">
      <c r="T43" s="112"/>
      <c r="U43" s="113"/>
      <c r="V43" s="113"/>
      <c r="W43" s="43"/>
      <c r="X43" s="43"/>
      <c r="Y43" s="114"/>
      <c r="Z43" s="115"/>
      <c r="AA43" s="113"/>
      <c r="AB43" s="113"/>
      <c r="AC43" s="113"/>
      <c r="AD43" s="113"/>
      <c r="AE43" s="113"/>
      <c r="AF43" s="43"/>
      <c r="AG43" s="43"/>
      <c r="AH43" s="43"/>
      <c r="AI43" s="43"/>
      <c r="AJ43" s="43"/>
      <c r="AK43" s="43"/>
    </row>
    <row r="44" spans="1:37" ht="39.950000000000003" customHeight="1" x14ac:dyDescent="0.25">
      <c r="T44" s="112"/>
      <c r="U44" s="113"/>
      <c r="V44" s="113"/>
      <c r="W44" s="43"/>
      <c r="X44" s="43"/>
      <c r="Y44" s="114"/>
      <c r="Z44" s="115"/>
      <c r="AA44" s="113"/>
      <c r="AB44" s="113"/>
      <c r="AC44" s="113"/>
      <c r="AD44" s="113"/>
      <c r="AE44" s="113"/>
      <c r="AF44" s="43"/>
      <c r="AG44" s="43"/>
      <c r="AH44" s="43"/>
      <c r="AI44" s="43"/>
      <c r="AJ44" s="43"/>
      <c r="AK44" s="43"/>
    </row>
    <row r="45" spans="1:37" ht="39.950000000000003" customHeight="1" x14ac:dyDescent="0.25">
      <c r="T45" s="112"/>
      <c r="U45" s="113"/>
      <c r="V45" s="113"/>
      <c r="W45" s="43"/>
      <c r="X45" s="43"/>
      <c r="Y45" s="114"/>
      <c r="Z45" s="115"/>
      <c r="AA45" s="113"/>
      <c r="AB45" s="113"/>
      <c r="AC45" s="113"/>
      <c r="AD45" s="113"/>
      <c r="AE45" s="113"/>
      <c r="AF45" s="43"/>
      <c r="AG45" s="43"/>
      <c r="AH45" s="43"/>
      <c r="AI45" s="43"/>
      <c r="AJ45" s="43"/>
      <c r="AK45" s="43"/>
    </row>
    <row r="46" spans="1:37" ht="39.950000000000003" customHeight="1" x14ac:dyDescent="0.25">
      <c r="T46" s="112"/>
      <c r="U46" s="113"/>
      <c r="V46" s="113"/>
      <c r="W46" s="43"/>
      <c r="X46" s="43"/>
      <c r="Y46" s="114"/>
      <c r="Z46" s="115"/>
      <c r="AA46" s="113"/>
      <c r="AB46" s="113"/>
      <c r="AC46" s="113"/>
      <c r="AD46" s="113"/>
      <c r="AE46" s="113"/>
      <c r="AF46" s="43"/>
      <c r="AG46" s="43"/>
      <c r="AH46" s="43"/>
      <c r="AI46" s="43"/>
      <c r="AJ46" s="43"/>
      <c r="AK46" s="43"/>
    </row>
    <row r="47" spans="1:37" ht="39.950000000000003" customHeight="1" x14ac:dyDescent="0.25">
      <c r="T47" s="112"/>
      <c r="U47" s="113"/>
      <c r="V47" s="113"/>
      <c r="W47" s="43"/>
      <c r="X47" s="43"/>
      <c r="Y47" s="114"/>
      <c r="Z47" s="115"/>
      <c r="AA47" s="113"/>
      <c r="AB47" s="113"/>
      <c r="AC47" s="113"/>
      <c r="AD47" s="113"/>
      <c r="AE47" s="113"/>
      <c r="AF47" s="43"/>
      <c r="AG47" s="43"/>
      <c r="AH47" s="43"/>
      <c r="AI47" s="43"/>
      <c r="AJ47" s="43"/>
      <c r="AK47" s="43"/>
    </row>
    <row r="48" spans="1:37" ht="39.950000000000003" customHeight="1" x14ac:dyDescent="0.25">
      <c r="T48" s="112"/>
      <c r="U48" s="113"/>
      <c r="V48" s="113"/>
      <c r="W48" s="43"/>
      <c r="X48" s="43"/>
      <c r="Y48" s="114"/>
      <c r="Z48" s="115"/>
      <c r="AA48" s="113"/>
      <c r="AB48" s="113"/>
      <c r="AC48" s="113"/>
      <c r="AD48" s="113"/>
      <c r="AE48" s="113"/>
      <c r="AF48" s="43"/>
      <c r="AG48" s="43"/>
      <c r="AH48" s="43"/>
      <c r="AI48" s="43"/>
      <c r="AJ48" s="43"/>
      <c r="AK48" s="43"/>
    </row>
    <row r="49" spans="20:37" ht="39.950000000000003" customHeight="1" x14ac:dyDescent="0.25">
      <c r="T49" s="112"/>
      <c r="U49" s="113"/>
      <c r="V49" s="113"/>
      <c r="W49" s="43"/>
      <c r="X49" s="43"/>
      <c r="Y49" s="114"/>
      <c r="Z49" s="115"/>
      <c r="AA49" s="113"/>
      <c r="AB49" s="113"/>
      <c r="AC49" s="113"/>
      <c r="AD49" s="113"/>
      <c r="AE49" s="113"/>
      <c r="AF49" s="43"/>
      <c r="AG49" s="43"/>
      <c r="AH49" s="43"/>
      <c r="AI49" s="43"/>
      <c r="AJ49" s="43"/>
      <c r="AK49" s="43"/>
    </row>
    <row r="50" spans="20:37" ht="39.950000000000003" customHeight="1" x14ac:dyDescent="0.25">
      <c r="T50" s="112"/>
      <c r="U50" s="113"/>
      <c r="V50" s="113"/>
      <c r="W50" s="43"/>
      <c r="X50" s="43"/>
      <c r="Y50" s="114"/>
      <c r="Z50" s="115"/>
      <c r="AA50" s="113"/>
      <c r="AB50" s="113"/>
      <c r="AC50" s="113"/>
      <c r="AD50" s="113"/>
      <c r="AE50" s="113"/>
      <c r="AF50" s="43"/>
      <c r="AG50" s="43"/>
      <c r="AH50" s="43"/>
      <c r="AI50" s="43"/>
      <c r="AJ50" s="43"/>
      <c r="AK50" s="43"/>
    </row>
    <row r="51" spans="20:37" ht="39.950000000000003" customHeight="1" x14ac:dyDescent="0.25">
      <c r="T51" s="112"/>
      <c r="U51" s="113"/>
      <c r="V51" s="113"/>
      <c r="W51" s="43"/>
      <c r="X51" s="43"/>
      <c r="Y51" s="114"/>
      <c r="Z51" s="115"/>
      <c r="AA51" s="113"/>
      <c r="AB51" s="113"/>
      <c r="AC51" s="113"/>
      <c r="AD51" s="113"/>
      <c r="AE51" s="113"/>
      <c r="AF51" s="43"/>
      <c r="AG51" s="43"/>
      <c r="AH51" s="43"/>
      <c r="AI51" s="43"/>
      <c r="AJ51" s="43"/>
      <c r="AK51" s="43"/>
    </row>
    <row r="52" spans="20:37" ht="39.950000000000003" customHeight="1" x14ac:dyDescent="0.25">
      <c r="T52" s="112"/>
      <c r="U52" s="113"/>
      <c r="V52" s="113"/>
      <c r="W52" s="43"/>
      <c r="X52" s="43"/>
      <c r="Y52" s="114"/>
      <c r="Z52" s="115"/>
      <c r="AA52" s="113"/>
      <c r="AB52" s="113"/>
      <c r="AC52" s="113"/>
      <c r="AD52" s="113"/>
      <c r="AE52" s="113"/>
      <c r="AF52" s="43"/>
      <c r="AG52" s="43"/>
      <c r="AH52" s="43"/>
      <c r="AI52" s="43"/>
      <c r="AJ52" s="43"/>
      <c r="AK52" s="43"/>
    </row>
    <row r="53" spans="20:37" ht="39.950000000000003" customHeight="1" x14ac:dyDescent="0.25">
      <c r="T53" s="112"/>
      <c r="U53" s="113"/>
      <c r="V53" s="113"/>
      <c r="W53" s="43"/>
      <c r="X53" s="43"/>
      <c r="Y53" s="114"/>
      <c r="Z53" s="115"/>
      <c r="AA53" s="113"/>
      <c r="AB53" s="113"/>
      <c r="AC53" s="113"/>
      <c r="AD53" s="113"/>
      <c r="AE53" s="113"/>
      <c r="AF53" s="43"/>
      <c r="AG53" s="43"/>
      <c r="AH53" s="43"/>
      <c r="AI53" s="43"/>
      <c r="AJ53" s="43"/>
      <c r="AK53" s="43"/>
    </row>
    <row r="54" spans="20:37" ht="39.950000000000003" customHeight="1" x14ac:dyDescent="0.25">
      <c r="T54" s="112"/>
      <c r="U54" s="113"/>
      <c r="V54" s="113"/>
      <c r="W54" s="43"/>
      <c r="X54" s="43"/>
      <c r="Y54" s="114"/>
      <c r="Z54" s="115"/>
      <c r="AA54" s="113"/>
      <c r="AB54" s="113"/>
      <c r="AC54" s="113"/>
      <c r="AD54" s="113"/>
      <c r="AE54" s="113"/>
      <c r="AF54" s="43"/>
      <c r="AG54" s="43"/>
      <c r="AH54" s="43"/>
      <c r="AI54" s="43"/>
      <c r="AJ54" s="43"/>
      <c r="AK54" s="43"/>
    </row>
    <row r="55" spans="20:37" ht="39.950000000000003" customHeight="1" x14ac:dyDescent="0.25">
      <c r="T55" s="112"/>
      <c r="U55" s="113"/>
      <c r="V55" s="113"/>
      <c r="W55" s="43"/>
      <c r="X55" s="43"/>
      <c r="Y55" s="114"/>
      <c r="Z55" s="115"/>
      <c r="AA55" s="113"/>
      <c r="AB55" s="113"/>
      <c r="AC55" s="113"/>
      <c r="AD55" s="113"/>
      <c r="AE55" s="113"/>
      <c r="AF55" s="43"/>
      <c r="AG55" s="43"/>
      <c r="AH55" s="43"/>
      <c r="AI55" s="43"/>
      <c r="AJ55" s="43"/>
      <c r="AK55" s="43"/>
    </row>
    <row r="56" spans="20:37" ht="39.950000000000003" customHeight="1" x14ac:dyDescent="0.25">
      <c r="T56" s="112"/>
      <c r="U56" s="113"/>
      <c r="V56" s="113"/>
      <c r="W56" s="43"/>
      <c r="X56" s="43"/>
      <c r="Y56" s="114"/>
      <c r="Z56" s="115"/>
      <c r="AA56" s="113"/>
      <c r="AB56" s="113"/>
      <c r="AC56" s="113"/>
      <c r="AD56" s="113"/>
      <c r="AE56" s="113"/>
      <c r="AF56" s="43"/>
      <c r="AG56" s="43"/>
      <c r="AH56" s="43"/>
      <c r="AI56" s="43"/>
      <c r="AJ56" s="43"/>
      <c r="AK56" s="43"/>
    </row>
    <row r="57" spans="20:37" ht="39.950000000000003" customHeight="1" x14ac:dyDescent="0.25">
      <c r="T57" s="112"/>
      <c r="U57" s="113"/>
      <c r="V57" s="113"/>
      <c r="W57" s="43"/>
      <c r="X57" s="43"/>
      <c r="Y57" s="114"/>
      <c r="Z57" s="115"/>
      <c r="AA57" s="113"/>
      <c r="AB57" s="113"/>
      <c r="AC57" s="113"/>
      <c r="AD57" s="113"/>
      <c r="AE57" s="113"/>
      <c r="AF57" s="43"/>
      <c r="AG57" s="43"/>
      <c r="AH57" s="43"/>
      <c r="AI57" s="43"/>
      <c r="AJ57" s="43"/>
      <c r="AK57" s="43"/>
    </row>
    <row r="58" spans="20:37" ht="39.950000000000003" customHeight="1" x14ac:dyDescent="0.25">
      <c r="T58" s="112"/>
      <c r="U58" s="113"/>
      <c r="V58" s="113"/>
      <c r="W58" s="43"/>
      <c r="X58" s="43"/>
      <c r="Y58" s="114"/>
      <c r="Z58" s="115"/>
      <c r="AA58" s="113"/>
      <c r="AB58" s="113"/>
      <c r="AC58" s="113"/>
      <c r="AD58" s="113"/>
      <c r="AE58" s="113"/>
      <c r="AF58" s="43"/>
      <c r="AG58" s="43"/>
      <c r="AH58" s="43"/>
      <c r="AI58" s="43"/>
      <c r="AJ58" s="43"/>
      <c r="AK58" s="43"/>
    </row>
    <row r="59" spans="20:37" ht="39.950000000000003" customHeight="1" x14ac:dyDescent="0.25"/>
    <row r="60" spans="20:37" ht="39.950000000000003" customHeight="1" x14ac:dyDescent="0.25"/>
    <row r="61" spans="20:37" ht="39.950000000000003" customHeight="1" x14ac:dyDescent="0.25"/>
    <row r="62" spans="20:37" ht="39.950000000000003" customHeight="1" x14ac:dyDescent="0.25"/>
    <row r="63" spans="20:37" ht="39.950000000000003" customHeight="1" x14ac:dyDescent="0.25"/>
    <row r="64" spans="20:37" ht="39.950000000000003" customHeight="1" x14ac:dyDescent="0.25"/>
    <row r="65" ht="39.950000000000003" customHeight="1" x14ac:dyDescent="0.25"/>
    <row r="66" ht="39.950000000000003" customHeight="1" x14ac:dyDescent="0.25"/>
    <row r="67" ht="39.950000000000003" customHeight="1" x14ac:dyDescent="0.25"/>
    <row r="68" ht="39.950000000000003" customHeight="1" x14ac:dyDescent="0.25"/>
    <row r="69" ht="39.950000000000003" customHeight="1" x14ac:dyDescent="0.25"/>
    <row r="70" ht="39.950000000000003" customHeight="1" x14ac:dyDescent="0.25"/>
    <row r="71" ht="39.950000000000003" customHeight="1" x14ac:dyDescent="0.25"/>
    <row r="72" ht="39.950000000000003" customHeight="1" x14ac:dyDescent="0.25"/>
    <row r="73" ht="39.950000000000003" customHeight="1" x14ac:dyDescent="0.25"/>
    <row r="74" ht="39.950000000000003" customHeight="1" x14ac:dyDescent="0.25"/>
    <row r="75" ht="39.950000000000003" customHeight="1" x14ac:dyDescent="0.25"/>
    <row r="76" ht="39.950000000000003" customHeight="1" x14ac:dyDescent="0.25"/>
    <row r="77" ht="39.950000000000003" customHeight="1" x14ac:dyDescent="0.25"/>
    <row r="78" ht="39.950000000000003" customHeight="1" x14ac:dyDescent="0.25"/>
    <row r="79" ht="39.950000000000003" customHeight="1" x14ac:dyDescent="0.25"/>
    <row r="80" ht="39.950000000000003" customHeight="1" x14ac:dyDescent="0.25"/>
    <row r="81" ht="39.950000000000003" customHeight="1" x14ac:dyDescent="0.25"/>
    <row r="82" ht="39.950000000000003" customHeight="1" x14ac:dyDescent="0.25"/>
    <row r="83" ht="39.950000000000003" customHeight="1" x14ac:dyDescent="0.25"/>
    <row r="84" ht="39.950000000000003" customHeight="1" x14ac:dyDescent="0.25"/>
    <row r="85" ht="39.950000000000003" customHeight="1" x14ac:dyDescent="0.25"/>
    <row r="86" ht="39.950000000000003" customHeight="1" x14ac:dyDescent="0.25"/>
    <row r="87" ht="39.950000000000003" customHeight="1" x14ac:dyDescent="0.25"/>
    <row r="88" ht="39.950000000000003" customHeight="1" x14ac:dyDescent="0.25"/>
    <row r="89" ht="39.950000000000003" customHeight="1" x14ac:dyDescent="0.25"/>
    <row r="90" ht="39.950000000000003" customHeight="1" x14ac:dyDescent="0.25"/>
    <row r="91" ht="39.950000000000003" customHeight="1" x14ac:dyDescent="0.25"/>
    <row r="92" ht="39.950000000000003" customHeight="1" x14ac:dyDescent="0.25"/>
    <row r="93" ht="39.950000000000003" customHeight="1" x14ac:dyDescent="0.25"/>
    <row r="94" ht="39.950000000000003" customHeight="1" x14ac:dyDescent="0.25"/>
    <row r="95" ht="39.950000000000003" customHeight="1" x14ac:dyDescent="0.25"/>
    <row r="96" ht="39.950000000000003" customHeight="1" x14ac:dyDescent="0.25"/>
    <row r="97" ht="39.950000000000003" customHeight="1" x14ac:dyDescent="0.25"/>
    <row r="98" ht="39.950000000000003" customHeight="1" x14ac:dyDescent="0.25"/>
    <row r="99" ht="39.950000000000003" customHeight="1" x14ac:dyDescent="0.25"/>
    <row r="100" ht="39.950000000000003" customHeight="1" x14ac:dyDescent="0.25"/>
    <row r="101" ht="39.950000000000003" customHeight="1" x14ac:dyDescent="0.25"/>
    <row r="102" ht="39.950000000000003" customHeight="1" x14ac:dyDescent="0.25"/>
    <row r="103" ht="39.950000000000003" customHeight="1" x14ac:dyDescent="0.25"/>
    <row r="104" ht="39.950000000000003" customHeight="1" x14ac:dyDescent="0.25"/>
    <row r="105" ht="39.950000000000003" customHeight="1" x14ac:dyDescent="0.25"/>
    <row r="106" ht="39.950000000000003" customHeight="1" x14ac:dyDescent="0.25"/>
    <row r="107" ht="39.950000000000003" customHeight="1" x14ac:dyDescent="0.25"/>
    <row r="108" ht="39.950000000000003" customHeight="1" x14ac:dyDescent="0.25"/>
    <row r="109" ht="39.950000000000003" customHeight="1" x14ac:dyDescent="0.25"/>
    <row r="110" ht="39.950000000000003" customHeight="1" x14ac:dyDescent="0.25"/>
    <row r="111" ht="39.950000000000003" customHeight="1" x14ac:dyDescent="0.25"/>
    <row r="112" ht="39.950000000000003" customHeight="1" x14ac:dyDescent="0.25"/>
    <row r="113" ht="39.950000000000003" customHeight="1" x14ac:dyDescent="0.25"/>
    <row r="114" ht="39.950000000000003" customHeight="1" x14ac:dyDescent="0.25"/>
    <row r="115" ht="39.950000000000003" customHeight="1" x14ac:dyDescent="0.25"/>
    <row r="116" ht="39.950000000000003" customHeight="1" x14ac:dyDescent="0.25"/>
    <row r="117" ht="39.950000000000003" customHeight="1" x14ac:dyDescent="0.25"/>
    <row r="118" ht="39.950000000000003" customHeight="1" x14ac:dyDescent="0.25"/>
    <row r="119" ht="39.950000000000003" customHeight="1" x14ac:dyDescent="0.25"/>
    <row r="120" ht="39.950000000000003" customHeight="1" x14ac:dyDescent="0.25"/>
    <row r="121" ht="39.950000000000003" customHeight="1" x14ac:dyDescent="0.25"/>
    <row r="122" ht="39.950000000000003" customHeight="1" x14ac:dyDescent="0.25"/>
    <row r="123" ht="39.950000000000003" customHeight="1" x14ac:dyDescent="0.25"/>
    <row r="124" ht="39.950000000000003" customHeight="1" x14ac:dyDescent="0.25"/>
    <row r="125" ht="39.950000000000003" customHeight="1" x14ac:dyDescent="0.25"/>
    <row r="126" ht="39.950000000000003" customHeight="1" x14ac:dyDescent="0.25"/>
    <row r="127" ht="39.950000000000003" customHeight="1" x14ac:dyDescent="0.25"/>
    <row r="128" ht="39.950000000000003" customHeight="1" x14ac:dyDescent="0.25"/>
    <row r="129" ht="39.950000000000003" customHeight="1" x14ac:dyDescent="0.25"/>
    <row r="130" ht="39.950000000000003" customHeight="1" x14ac:dyDescent="0.25"/>
    <row r="131" ht="39.950000000000003" customHeight="1" x14ac:dyDescent="0.25"/>
    <row r="132" ht="39.950000000000003" customHeight="1" x14ac:dyDescent="0.25"/>
    <row r="133" ht="39.950000000000003" customHeight="1" x14ac:dyDescent="0.25"/>
    <row r="134" ht="39.950000000000003" customHeight="1" x14ac:dyDescent="0.25"/>
    <row r="135" ht="39.950000000000003" customHeight="1" x14ac:dyDescent="0.25"/>
    <row r="136" ht="39.950000000000003" customHeight="1" x14ac:dyDescent="0.25"/>
    <row r="137" ht="39.950000000000003" customHeight="1" x14ac:dyDescent="0.25"/>
    <row r="138" ht="39.950000000000003" customHeight="1" x14ac:dyDescent="0.25"/>
    <row r="139" ht="39.950000000000003" customHeight="1" x14ac:dyDescent="0.25"/>
    <row r="140" ht="39.950000000000003" customHeight="1" x14ac:dyDescent="0.25"/>
    <row r="141" ht="39.950000000000003" customHeight="1" x14ac:dyDescent="0.25"/>
    <row r="142" ht="39.950000000000003" customHeight="1" x14ac:dyDescent="0.25"/>
    <row r="143" ht="39.950000000000003" customHeight="1" x14ac:dyDescent="0.25"/>
    <row r="144" ht="39.950000000000003" customHeight="1" x14ac:dyDescent="0.25"/>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AK1:AK2"/>
    <mergeCell ref="A2:S2"/>
    <mergeCell ref="AH1:AH2"/>
    <mergeCell ref="AI1:AI2"/>
    <mergeCell ref="AJ1:AJ2"/>
    <mergeCell ref="AB1:AB2"/>
    <mergeCell ref="AC1:AC2"/>
    <mergeCell ref="AD1:AD2"/>
    <mergeCell ref="AE1:AE2"/>
    <mergeCell ref="AF1:AF2"/>
    <mergeCell ref="AG1:AG2"/>
    <mergeCell ref="V1:V2"/>
    <mergeCell ref="W1:W2"/>
    <mergeCell ref="X1:X2"/>
    <mergeCell ref="Y1:Y2"/>
    <mergeCell ref="Z1:Z2"/>
    <mergeCell ref="AA1:AA2"/>
    <mergeCell ref="U1:U2"/>
    <mergeCell ref="T1:T2"/>
    <mergeCell ref="K1:S1"/>
    <mergeCell ref="A1:B1"/>
    <mergeCell ref="C1:I1"/>
  </mergeCells>
  <conditionalFormatting sqref="Z4:AE37 T4:V37 T39:V58 Z39:AE58 T38:AK38">
    <cfRule type="cellIs" dxfId="25" priority="1" stopIfTrue="1" operator="greaterThan">
      <formula>0</formula>
    </cfRule>
    <cfRule type="cellIs" dxfId="24" priority="2" stopIfTrue="1" operator="greaterThan">
      <formula>0</formula>
    </cfRule>
    <cfRule type="cellIs" dxfId="23" priority="3" stopIfTrue="1" operator="greaterThan">
      <formula>0</formula>
    </cfRule>
  </conditionalFormatting>
  <hyperlinks>
    <hyperlink ref="D478" r:id="rId1" display="https://www.havan.com.br/mangueira-para-gas-de-cozinha-glp-1-20m-durin-05207.html" xr:uid="{E21631F3-7A9A-4D4A-B4F8-9E659019B317}"/>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81007-B77E-4C53-BFE2-0F0689BE3246}">
  <sheetPr>
    <tabColor rgb="FF92D050"/>
  </sheetPr>
  <dimension ref="A1:AK649"/>
  <sheetViews>
    <sheetView zoomScale="60" zoomScaleNormal="60" workbookViewId="0">
      <selection activeCell="F14" sqref="F14"/>
    </sheetView>
  </sheetViews>
  <sheetFormatPr defaultColWidth="9.7109375" defaultRowHeight="26.25" x14ac:dyDescent="0.25"/>
  <cols>
    <col min="1" max="1" width="10.7109375" style="1" customWidth="1"/>
    <col min="2" max="2" width="32.5703125" style="19" customWidth="1"/>
    <col min="3" max="3" width="44" style="23" customWidth="1"/>
    <col min="4" max="4" width="16" style="24" customWidth="1"/>
    <col min="5" max="5" width="19.425781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278</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3040</v>
      </c>
      <c r="K4" s="45">
        <f>IF(SUM(T4:AK4)&gt;J4+M4,J4+M4,SUM(T4:AJ4))</f>
        <v>0</v>
      </c>
      <c r="L4" s="45">
        <f>(SUM(T4:AK4))</f>
        <v>0</v>
      </c>
      <c r="M4" s="55"/>
      <c r="N4" s="54">
        <f>ROUND(IF(J4*0.25-0.5&lt;0,0,J4*0.25-0.5),0)-Q4-O4</f>
        <v>760</v>
      </c>
      <c r="O4" s="55"/>
      <c r="P4" s="55"/>
      <c r="Q4" s="55"/>
      <c r="R4" s="13">
        <f>J4+M4+O4+P4-L4</f>
        <v>3040</v>
      </c>
      <c r="S4" s="14" t="str">
        <f>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4300</v>
      </c>
      <c r="K5" s="45">
        <f t="shared" ref="K5:K37" si="0">IF(SUM(T5:AK5)&gt;J5+M5,J5+M5,SUM(T5:AJ5))</f>
        <v>0</v>
      </c>
      <c r="L5" s="45">
        <f t="shared" ref="L5:L37" si="1">(SUM(T5:AK5))</f>
        <v>0</v>
      </c>
      <c r="M5" s="55"/>
      <c r="N5" s="54">
        <f t="shared" ref="N5:N37" si="2">ROUND(IF(J5*0.25-0.5&lt;0,0,J5*0.25-0.5),0)-Q5-O5</f>
        <v>1075</v>
      </c>
      <c r="O5" s="55"/>
      <c r="P5" s="55"/>
      <c r="Q5" s="55"/>
      <c r="R5" s="13">
        <f t="shared" ref="R5:R37" si="3">J5+M5+O5+P5-L5</f>
        <v>4300</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v>1728</v>
      </c>
      <c r="K6" s="45">
        <f t="shared" si="0"/>
        <v>0</v>
      </c>
      <c r="L6" s="45">
        <f t="shared" si="1"/>
        <v>0</v>
      </c>
      <c r="M6" s="55"/>
      <c r="N6" s="54">
        <f t="shared" si="2"/>
        <v>432</v>
      </c>
      <c r="O6" s="55"/>
      <c r="P6" s="55"/>
      <c r="Q6" s="55"/>
      <c r="R6" s="13">
        <f t="shared" si="3"/>
        <v>1728</v>
      </c>
      <c r="S6" s="14" t="str">
        <f t="shared" ref="S6:S38" si="4">IF(R6&lt;0,"ATENÇÃO","OK")</f>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c r="K7" s="45">
        <f t="shared" si="0"/>
        <v>0</v>
      </c>
      <c r="L7" s="45">
        <f t="shared" si="1"/>
        <v>0</v>
      </c>
      <c r="M7" s="55"/>
      <c r="N7" s="54">
        <f t="shared" si="2"/>
        <v>0</v>
      </c>
      <c r="O7" s="55"/>
      <c r="P7" s="55"/>
      <c r="Q7" s="55"/>
      <c r="R7" s="13">
        <f t="shared" si="3"/>
        <v>0</v>
      </c>
      <c r="S7" s="14" t="str">
        <f t="shared" si="4"/>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210</v>
      </c>
      <c r="K8" s="45">
        <f t="shared" si="0"/>
        <v>0</v>
      </c>
      <c r="L8" s="45">
        <f t="shared" si="1"/>
        <v>0</v>
      </c>
      <c r="M8" s="55"/>
      <c r="N8" s="54">
        <f t="shared" si="2"/>
        <v>52</v>
      </c>
      <c r="O8" s="55"/>
      <c r="P8" s="55"/>
      <c r="Q8" s="55"/>
      <c r="R8" s="13">
        <f t="shared" si="3"/>
        <v>210</v>
      </c>
      <c r="S8" s="14" t="str">
        <f t="shared" si="4"/>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v>20</v>
      </c>
      <c r="K9" s="45">
        <f t="shared" si="0"/>
        <v>0</v>
      </c>
      <c r="L9" s="45">
        <f t="shared" si="1"/>
        <v>0</v>
      </c>
      <c r="M9" s="55"/>
      <c r="N9" s="54">
        <f t="shared" si="2"/>
        <v>5</v>
      </c>
      <c r="O9" s="55"/>
      <c r="P9" s="55"/>
      <c r="Q9" s="55"/>
      <c r="R9" s="13">
        <f t="shared" si="3"/>
        <v>20</v>
      </c>
      <c r="S9" s="14" t="str">
        <f t="shared" si="4"/>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1300</v>
      </c>
      <c r="K10" s="45">
        <f t="shared" si="0"/>
        <v>0</v>
      </c>
      <c r="L10" s="45">
        <f t="shared" si="1"/>
        <v>0</v>
      </c>
      <c r="M10" s="55"/>
      <c r="N10" s="54">
        <f t="shared" si="2"/>
        <v>325</v>
      </c>
      <c r="O10" s="55"/>
      <c r="P10" s="55"/>
      <c r="Q10" s="55"/>
      <c r="R10" s="13">
        <f t="shared" si="3"/>
        <v>1300</v>
      </c>
      <c r="S10" s="14" t="str">
        <f t="shared" si="4"/>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v>28</v>
      </c>
      <c r="K11" s="45">
        <f t="shared" si="0"/>
        <v>0</v>
      </c>
      <c r="L11" s="45">
        <f t="shared" si="1"/>
        <v>0</v>
      </c>
      <c r="M11" s="55"/>
      <c r="N11" s="54">
        <f t="shared" si="2"/>
        <v>7</v>
      </c>
      <c r="O11" s="55"/>
      <c r="P11" s="55"/>
      <c r="Q11" s="55"/>
      <c r="R11" s="13">
        <f t="shared" si="3"/>
        <v>28</v>
      </c>
      <c r="S11" s="14" t="str">
        <f t="shared" si="4"/>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v>17</v>
      </c>
      <c r="K12" s="45">
        <f t="shared" si="0"/>
        <v>0</v>
      </c>
      <c r="L12" s="45">
        <f t="shared" si="1"/>
        <v>0</v>
      </c>
      <c r="M12" s="55"/>
      <c r="N12" s="54">
        <f t="shared" si="2"/>
        <v>4</v>
      </c>
      <c r="O12" s="55"/>
      <c r="P12" s="55"/>
      <c r="Q12" s="55"/>
      <c r="R12" s="13">
        <f t="shared" si="3"/>
        <v>17</v>
      </c>
      <c r="S12" s="14" t="str">
        <f t="shared" si="4"/>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135</v>
      </c>
      <c r="K13" s="45">
        <f t="shared" si="0"/>
        <v>0</v>
      </c>
      <c r="L13" s="45">
        <f t="shared" si="1"/>
        <v>0</v>
      </c>
      <c r="M13" s="55"/>
      <c r="N13" s="54">
        <f t="shared" si="2"/>
        <v>33</v>
      </c>
      <c r="O13" s="55"/>
      <c r="P13" s="55"/>
      <c r="Q13" s="55"/>
      <c r="R13" s="13">
        <f t="shared" si="3"/>
        <v>135</v>
      </c>
      <c r="S13" s="14" t="str">
        <f t="shared" si="4"/>
        <v>OK</v>
      </c>
      <c r="T13" s="28"/>
      <c r="U13" s="32"/>
      <c r="V13" s="28"/>
      <c r="W13" s="29"/>
      <c r="X13" s="29"/>
      <c r="Y13" s="29"/>
      <c r="Z13" s="29"/>
      <c r="AA13" s="28"/>
      <c r="AB13" s="28"/>
      <c r="AC13" s="28"/>
      <c r="AD13" s="28"/>
      <c r="AE13" s="28"/>
      <c r="AF13" s="29"/>
      <c r="AG13" s="29"/>
      <c r="AH13" s="29"/>
      <c r="AI13" s="29"/>
      <c r="AJ13" s="29"/>
      <c r="AK13" s="29"/>
    </row>
    <row r="14" spans="1:37" ht="51.75" customHeight="1" x14ac:dyDescent="0.25">
      <c r="A14" s="88">
        <v>11</v>
      </c>
      <c r="B14" s="89" t="s">
        <v>114</v>
      </c>
      <c r="C14" s="167" t="s">
        <v>248</v>
      </c>
      <c r="D14" s="96" t="s">
        <v>125</v>
      </c>
      <c r="E14" s="100">
        <v>1801</v>
      </c>
      <c r="F14" s="104" t="s">
        <v>148</v>
      </c>
      <c r="G14" s="35" t="s">
        <v>174</v>
      </c>
      <c r="H14" s="35" t="s">
        <v>181</v>
      </c>
      <c r="I14" s="107">
        <v>13.49</v>
      </c>
      <c r="J14" s="8">
        <v>190</v>
      </c>
      <c r="K14" s="45">
        <f t="shared" si="0"/>
        <v>0</v>
      </c>
      <c r="L14" s="45">
        <f t="shared" si="1"/>
        <v>0</v>
      </c>
      <c r="M14" s="55"/>
      <c r="N14" s="54">
        <f t="shared" si="2"/>
        <v>47</v>
      </c>
      <c r="O14" s="55"/>
      <c r="P14" s="55"/>
      <c r="Q14" s="55"/>
      <c r="R14" s="13">
        <f t="shared" si="3"/>
        <v>190</v>
      </c>
      <c r="S14" s="14" t="str">
        <f t="shared" si="4"/>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800</v>
      </c>
      <c r="K15" s="45">
        <f t="shared" si="0"/>
        <v>0</v>
      </c>
      <c r="L15" s="45">
        <f t="shared" si="1"/>
        <v>0</v>
      </c>
      <c r="M15" s="55"/>
      <c r="N15" s="54">
        <f t="shared" si="2"/>
        <v>200</v>
      </c>
      <c r="O15" s="55"/>
      <c r="P15" s="55"/>
      <c r="Q15" s="55"/>
      <c r="R15" s="13">
        <f t="shared" si="3"/>
        <v>800</v>
      </c>
      <c r="S15" s="14" t="str">
        <f t="shared" si="4"/>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1500</v>
      </c>
      <c r="K16" s="45">
        <f t="shared" si="0"/>
        <v>0</v>
      </c>
      <c r="L16" s="45">
        <f t="shared" si="1"/>
        <v>0</v>
      </c>
      <c r="M16" s="55"/>
      <c r="N16" s="54">
        <f t="shared" si="2"/>
        <v>375</v>
      </c>
      <c r="O16" s="55"/>
      <c r="P16" s="55"/>
      <c r="Q16" s="55"/>
      <c r="R16" s="13">
        <f t="shared" si="3"/>
        <v>1500</v>
      </c>
      <c r="S16" s="14" t="str">
        <f t="shared" si="4"/>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1990</v>
      </c>
      <c r="K17" s="45">
        <f t="shared" si="0"/>
        <v>0</v>
      </c>
      <c r="L17" s="45">
        <f t="shared" si="1"/>
        <v>0</v>
      </c>
      <c r="M17" s="55"/>
      <c r="N17" s="54">
        <f t="shared" si="2"/>
        <v>497</v>
      </c>
      <c r="O17" s="55"/>
      <c r="P17" s="55"/>
      <c r="Q17" s="55"/>
      <c r="R17" s="13">
        <f t="shared" si="3"/>
        <v>1990</v>
      </c>
      <c r="S17" s="14" t="str">
        <f t="shared" si="4"/>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90</v>
      </c>
      <c r="K18" s="45">
        <f t="shared" si="0"/>
        <v>0</v>
      </c>
      <c r="L18" s="45">
        <f t="shared" si="1"/>
        <v>0</v>
      </c>
      <c r="M18" s="55"/>
      <c r="N18" s="54">
        <f t="shared" si="2"/>
        <v>22</v>
      </c>
      <c r="O18" s="55"/>
      <c r="P18" s="55"/>
      <c r="Q18" s="55"/>
      <c r="R18" s="13">
        <f t="shared" si="3"/>
        <v>90</v>
      </c>
      <c r="S18" s="14" t="str">
        <f t="shared" si="4"/>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65</v>
      </c>
      <c r="K19" s="45">
        <f t="shared" si="0"/>
        <v>0</v>
      </c>
      <c r="L19" s="45">
        <f t="shared" si="1"/>
        <v>0</v>
      </c>
      <c r="M19" s="55"/>
      <c r="N19" s="54">
        <f t="shared" si="2"/>
        <v>16</v>
      </c>
      <c r="O19" s="55"/>
      <c r="P19" s="55"/>
      <c r="Q19" s="55"/>
      <c r="R19" s="13">
        <f t="shared" si="3"/>
        <v>65</v>
      </c>
      <c r="S19" s="14" t="str">
        <f t="shared" si="4"/>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125</v>
      </c>
      <c r="K20" s="45">
        <f t="shared" si="0"/>
        <v>0</v>
      </c>
      <c r="L20" s="45">
        <f t="shared" si="1"/>
        <v>0</v>
      </c>
      <c r="M20" s="55"/>
      <c r="N20" s="54">
        <f t="shared" si="2"/>
        <v>31</v>
      </c>
      <c r="O20" s="55"/>
      <c r="P20" s="55"/>
      <c r="Q20" s="55"/>
      <c r="R20" s="13">
        <f t="shared" si="3"/>
        <v>125</v>
      </c>
      <c r="S20" s="14" t="str">
        <f t="shared" si="4"/>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850</v>
      </c>
      <c r="K21" s="45">
        <f t="shared" si="0"/>
        <v>0</v>
      </c>
      <c r="L21" s="45">
        <f t="shared" si="1"/>
        <v>0</v>
      </c>
      <c r="M21" s="55"/>
      <c r="N21" s="54">
        <f t="shared" si="2"/>
        <v>212</v>
      </c>
      <c r="O21" s="55"/>
      <c r="P21" s="55"/>
      <c r="Q21" s="55"/>
      <c r="R21" s="13">
        <f t="shared" si="3"/>
        <v>850</v>
      </c>
      <c r="S21" s="14" t="str">
        <f t="shared" si="4"/>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400</v>
      </c>
      <c r="K22" s="45">
        <f t="shared" si="0"/>
        <v>0</v>
      </c>
      <c r="L22" s="45">
        <f t="shared" si="1"/>
        <v>0</v>
      </c>
      <c r="M22" s="55"/>
      <c r="N22" s="54">
        <f t="shared" si="2"/>
        <v>100</v>
      </c>
      <c r="O22" s="55"/>
      <c r="P22" s="55"/>
      <c r="Q22" s="55"/>
      <c r="R22" s="13">
        <f t="shared" si="3"/>
        <v>400</v>
      </c>
      <c r="S22" s="14" t="str">
        <f t="shared" si="4"/>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680</v>
      </c>
      <c r="K23" s="45">
        <f t="shared" si="0"/>
        <v>0</v>
      </c>
      <c r="L23" s="45">
        <f t="shared" si="1"/>
        <v>0</v>
      </c>
      <c r="M23" s="55"/>
      <c r="N23" s="54">
        <f t="shared" si="2"/>
        <v>170</v>
      </c>
      <c r="O23" s="55"/>
      <c r="P23" s="55"/>
      <c r="Q23" s="55"/>
      <c r="R23" s="13">
        <f t="shared" si="3"/>
        <v>680</v>
      </c>
      <c r="S23" s="14" t="str">
        <f t="shared" si="4"/>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190</v>
      </c>
      <c r="K24" s="45">
        <f t="shared" si="0"/>
        <v>0</v>
      </c>
      <c r="L24" s="45">
        <f t="shared" si="1"/>
        <v>0</v>
      </c>
      <c r="M24" s="55"/>
      <c r="N24" s="54">
        <f t="shared" si="2"/>
        <v>47</v>
      </c>
      <c r="O24" s="55"/>
      <c r="P24" s="55"/>
      <c r="Q24" s="55"/>
      <c r="R24" s="13">
        <f t="shared" si="3"/>
        <v>190</v>
      </c>
      <c r="S24" s="14" t="str">
        <f t="shared" si="4"/>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130</v>
      </c>
      <c r="K25" s="45">
        <f t="shared" si="0"/>
        <v>0</v>
      </c>
      <c r="L25" s="45">
        <f t="shared" si="1"/>
        <v>0</v>
      </c>
      <c r="M25" s="55"/>
      <c r="N25" s="54">
        <f t="shared" si="2"/>
        <v>32</v>
      </c>
      <c r="O25" s="55"/>
      <c r="P25" s="55"/>
      <c r="Q25" s="55"/>
      <c r="R25" s="13">
        <f t="shared" si="3"/>
        <v>130</v>
      </c>
      <c r="S25" s="14" t="str">
        <f t="shared" si="4"/>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20</v>
      </c>
      <c r="K26" s="45">
        <f t="shared" si="0"/>
        <v>0</v>
      </c>
      <c r="L26" s="45">
        <f t="shared" si="1"/>
        <v>0</v>
      </c>
      <c r="M26" s="55"/>
      <c r="N26" s="54">
        <f t="shared" si="2"/>
        <v>5</v>
      </c>
      <c r="O26" s="55"/>
      <c r="P26" s="55"/>
      <c r="Q26" s="55"/>
      <c r="R26" s="13">
        <f t="shared" si="3"/>
        <v>20</v>
      </c>
      <c r="S26" s="14" t="str">
        <f t="shared" si="4"/>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160</v>
      </c>
      <c r="K27" s="45">
        <f t="shared" si="0"/>
        <v>0</v>
      </c>
      <c r="L27" s="45">
        <f t="shared" si="1"/>
        <v>0</v>
      </c>
      <c r="M27" s="55"/>
      <c r="N27" s="54">
        <f t="shared" si="2"/>
        <v>40</v>
      </c>
      <c r="O27" s="55"/>
      <c r="P27" s="55"/>
      <c r="Q27" s="55"/>
      <c r="R27" s="13">
        <f t="shared" si="3"/>
        <v>160</v>
      </c>
      <c r="S27" s="14" t="str">
        <f t="shared" si="4"/>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80</v>
      </c>
      <c r="K28" s="45">
        <f t="shared" si="0"/>
        <v>0</v>
      </c>
      <c r="L28" s="45">
        <f t="shared" si="1"/>
        <v>0</v>
      </c>
      <c r="M28" s="55"/>
      <c r="N28" s="54">
        <f t="shared" si="2"/>
        <v>20</v>
      </c>
      <c r="O28" s="55"/>
      <c r="P28" s="55"/>
      <c r="Q28" s="55"/>
      <c r="R28" s="13">
        <f t="shared" si="3"/>
        <v>80</v>
      </c>
      <c r="S28" s="14" t="str">
        <f t="shared" si="4"/>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35</v>
      </c>
      <c r="K29" s="45">
        <f t="shared" si="0"/>
        <v>0</v>
      </c>
      <c r="L29" s="45">
        <f t="shared" si="1"/>
        <v>0</v>
      </c>
      <c r="M29" s="55"/>
      <c r="N29" s="54">
        <f t="shared" si="2"/>
        <v>8</v>
      </c>
      <c r="O29" s="55"/>
      <c r="P29" s="55"/>
      <c r="Q29" s="55"/>
      <c r="R29" s="13">
        <f t="shared" si="3"/>
        <v>35</v>
      </c>
      <c r="S29" s="14" t="str">
        <f t="shared" si="4"/>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800</v>
      </c>
      <c r="K30" s="45">
        <f t="shared" si="0"/>
        <v>0</v>
      </c>
      <c r="L30" s="45">
        <f t="shared" si="1"/>
        <v>0</v>
      </c>
      <c r="M30" s="55"/>
      <c r="N30" s="54">
        <f t="shared" si="2"/>
        <v>200</v>
      </c>
      <c r="O30" s="55"/>
      <c r="P30" s="55"/>
      <c r="Q30" s="55"/>
      <c r="R30" s="13">
        <f t="shared" si="3"/>
        <v>800</v>
      </c>
      <c r="S30" s="14" t="str">
        <f t="shared" si="4"/>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30</v>
      </c>
      <c r="K31" s="45">
        <f t="shared" si="0"/>
        <v>0</v>
      </c>
      <c r="L31" s="45">
        <f t="shared" si="1"/>
        <v>0</v>
      </c>
      <c r="M31" s="55"/>
      <c r="N31" s="54">
        <f t="shared" si="2"/>
        <v>7</v>
      </c>
      <c r="O31" s="55"/>
      <c r="P31" s="55"/>
      <c r="Q31" s="55"/>
      <c r="R31" s="13">
        <f t="shared" si="3"/>
        <v>30</v>
      </c>
      <c r="S31" s="14" t="str">
        <f t="shared" si="4"/>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550</v>
      </c>
      <c r="K32" s="45">
        <f t="shared" si="0"/>
        <v>0</v>
      </c>
      <c r="L32" s="45">
        <f t="shared" si="1"/>
        <v>0</v>
      </c>
      <c r="M32" s="55"/>
      <c r="N32" s="54">
        <f t="shared" si="2"/>
        <v>137</v>
      </c>
      <c r="O32" s="55"/>
      <c r="P32" s="55"/>
      <c r="Q32" s="55"/>
      <c r="R32" s="13">
        <f t="shared" si="3"/>
        <v>550</v>
      </c>
      <c r="S32" s="14" t="str">
        <f t="shared" si="4"/>
        <v>OK</v>
      </c>
      <c r="T32" s="28"/>
      <c r="U32" s="32"/>
      <c r="V32" s="28"/>
      <c r="W32" s="29"/>
      <c r="X32" s="29"/>
      <c r="Y32" s="29"/>
      <c r="Z32" s="29"/>
      <c r="AA32" s="28"/>
      <c r="AB32" s="28"/>
      <c r="AC32" s="28"/>
      <c r="AD32" s="28"/>
      <c r="AE32" s="28"/>
      <c r="AF32" s="29"/>
      <c r="AG32" s="29"/>
      <c r="AH32" s="29"/>
      <c r="AI32" s="29"/>
      <c r="AJ32" s="29"/>
      <c r="AK32" s="29"/>
    </row>
    <row r="33" spans="1:37" ht="39.950000000000003" customHeight="1" x14ac:dyDescent="0.25">
      <c r="A33" s="90">
        <v>30</v>
      </c>
      <c r="B33" s="91" t="s">
        <v>118</v>
      </c>
      <c r="C33" s="148" t="s">
        <v>232</v>
      </c>
      <c r="D33" s="98" t="s">
        <v>136</v>
      </c>
      <c r="E33" s="101">
        <v>1504</v>
      </c>
      <c r="F33" s="105" t="s">
        <v>167</v>
      </c>
      <c r="G33" s="106" t="s">
        <v>179</v>
      </c>
      <c r="H33" s="106" t="s">
        <v>183</v>
      </c>
      <c r="I33" s="108">
        <v>5</v>
      </c>
      <c r="J33" s="8">
        <v>920</v>
      </c>
      <c r="K33" s="45">
        <f t="shared" si="0"/>
        <v>0</v>
      </c>
      <c r="L33" s="45">
        <f t="shared" si="1"/>
        <v>0</v>
      </c>
      <c r="M33" s="55"/>
      <c r="N33" s="54">
        <f t="shared" si="2"/>
        <v>230</v>
      </c>
      <c r="O33" s="55"/>
      <c r="P33" s="55"/>
      <c r="Q33" s="55"/>
      <c r="R33" s="13">
        <f t="shared" si="3"/>
        <v>920</v>
      </c>
      <c r="S33" s="14" t="str">
        <f t="shared" si="4"/>
        <v>OK</v>
      </c>
      <c r="T33" s="28"/>
      <c r="U33" s="32"/>
      <c r="V33" s="28"/>
      <c r="W33" s="29"/>
      <c r="X33" s="29"/>
      <c r="Y33" s="29"/>
      <c r="Z33" s="29"/>
      <c r="AA33" s="28"/>
      <c r="AB33" s="28"/>
      <c r="AC33" s="28"/>
      <c r="AD33" s="28"/>
      <c r="AE33" s="28"/>
      <c r="AF33" s="29"/>
      <c r="AG33" s="29"/>
      <c r="AH33" s="29"/>
      <c r="AI33" s="29"/>
      <c r="AJ33" s="29"/>
      <c r="AK33" s="29"/>
    </row>
    <row r="34" spans="1:37" ht="39.950000000000003" customHeight="1" x14ac:dyDescent="0.25">
      <c r="A34" s="88">
        <v>31</v>
      </c>
      <c r="B34" s="89" t="s">
        <v>121</v>
      </c>
      <c r="C34" s="167" t="s">
        <v>267</v>
      </c>
      <c r="D34" s="96" t="s">
        <v>137</v>
      </c>
      <c r="E34" s="100">
        <v>1504</v>
      </c>
      <c r="F34" s="104" t="s">
        <v>168</v>
      </c>
      <c r="G34" s="35" t="s">
        <v>180</v>
      </c>
      <c r="H34" s="35" t="s">
        <v>183</v>
      </c>
      <c r="I34" s="107">
        <v>5.14</v>
      </c>
      <c r="J34" s="8"/>
      <c r="K34" s="45">
        <f t="shared" si="0"/>
        <v>0</v>
      </c>
      <c r="L34" s="45">
        <f t="shared" si="1"/>
        <v>0</v>
      </c>
      <c r="M34" s="55"/>
      <c r="N34" s="54">
        <f t="shared" si="2"/>
        <v>0</v>
      </c>
      <c r="O34" s="55"/>
      <c r="P34" s="55"/>
      <c r="Q34" s="55"/>
      <c r="R34" s="13">
        <f t="shared" si="3"/>
        <v>0</v>
      </c>
      <c r="S34" s="14" t="str">
        <f t="shared" si="4"/>
        <v>OK</v>
      </c>
      <c r="T34" s="28"/>
      <c r="U34" s="32"/>
      <c r="V34" s="28"/>
      <c r="W34" s="29"/>
      <c r="X34" s="29"/>
      <c r="Y34" s="29"/>
      <c r="Z34" s="29"/>
      <c r="AA34" s="28"/>
      <c r="AB34" s="28"/>
      <c r="AC34" s="28"/>
      <c r="AD34" s="28"/>
      <c r="AE34" s="28"/>
      <c r="AF34" s="29"/>
      <c r="AG34" s="29"/>
      <c r="AH34" s="29"/>
      <c r="AI34" s="29"/>
      <c r="AJ34" s="29"/>
      <c r="AK34" s="29"/>
    </row>
    <row r="35" spans="1:37" ht="39.950000000000003" customHeight="1" x14ac:dyDescent="0.25">
      <c r="A35" s="90">
        <v>32</v>
      </c>
      <c r="B35" s="91" t="s">
        <v>122</v>
      </c>
      <c r="C35" s="168" t="s">
        <v>268</v>
      </c>
      <c r="D35" s="97" t="s">
        <v>138</v>
      </c>
      <c r="E35" s="101">
        <v>1602</v>
      </c>
      <c r="F35" s="105" t="s">
        <v>169</v>
      </c>
      <c r="G35" s="106" t="s">
        <v>173</v>
      </c>
      <c r="H35" s="106" t="s">
        <v>184</v>
      </c>
      <c r="I35" s="108">
        <v>150</v>
      </c>
      <c r="J35" s="8">
        <v>6</v>
      </c>
      <c r="K35" s="45">
        <f t="shared" si="0"/>
        <v>0</v>
      </c>
      <c r="L35" s="45">
        <f t="shared" si="1"/>
        <v>0</v>
      </c>
      <c r="M35" s="55"/>
      <c r="N35" s="54">
        <f t="shared" si="2"/>
        <v>1</v>
      </c>
      <c r="O35" s="55"/>
      <c r="P35" s="55"/>
      <c r="Q35" s="55"/>
      <c r="R35" s="13">
        <f t="shared" si="3"/>
        <v>6</v>
      </c>
      <c r="S35" s="14" t="str">
        <f t="shared" si="4"/>
        <v>OK</v>
      </c>
      <c r="T35" s="28"/>
      <c r="U35" s="32"/>
      <c r="V35" s="28"/>
      <c r="W35" s="29"/>
      <c r="X35" s="29"/>
      <c r="Y35" s="29"/>
      <c r="Z35" s="29"/>
      <c r="AA35" s="28"/>
      <c r="AB35" s="28"/>
      <c r="AC35" s="28"/>
      <c r="AD35" s="28"/>
      <c r="AE35" s="28"/>
      <c r="AF35" s="29"/>
      <c r="AG35" s="29"/>
      <c r="AH35" s="29"/>
      <c r="AI35" s="29"/>
      <c r="AJ35" s="29"/>
      <c r="AK35" s="29"/>
    </row>
    <row r="36" spans="1:37" ht="39.950000000000003" customHeight="1" x14ac:dyDescent="0.25">
      <c r="A36" s="88">
        <v>33</v>
      </c>
      <c r="B36" s="89" t="s">
        <v>122</v>
      </c>
      <c r="C36" s="167" t="s">
        <v>269</v>
      </c>
      <c r="D36" s="96" t="s">
        <v>138</v>
      </c>
      <c r="E36" s="100">
        <v>1602</v>
      </c>
      <c r="F36" s="104" t="s">
        <v>170</v>
      </c>
      <c r="G36" s="35" t="s">
        <v>173</v>
      </c>
      <c r="H36" s="35" t="s">
        <v>184</v>
      </c>
      <c r="I36" s="107">
        <v>315</v>
      </c>
      <c r="J36" s="8">
        <v>4</v>
      </c>
      <c r="K36" s="45">
        <f t="shared" si="0"/>
        <v>0</v>
      </c>
      <c r="L36" s="45">
        <f t="shared" si="1"/>
        <v>0</v>
      </c>
      <c r="M36" s="55"/>
      <c r="N36" s="54">
        <f t="shared" si="2"/>
        <v>1</v>
      </c>
      <c r="O36" s="55"/>
      <c r="P36" s="55"/>
      <c r="Q36" s="55"/>
      <c r="R36" s="13">
        <f t="shared" si="3"/>
        <v>4</v>
      </c>
      <c r="S36" s="14" t="str">
        <f t="shared" si="4"/>
        <v>OK</v>
      </c>
      <c r="T36" s="28"/>
      <c r="U36" s="32"/>
      <c r="V36" s="28"/>
      <c r="W36" s="29"/>
      <c r="X36" s="29"/>
      <c r="Y36" s="29"/>
      <c r="Z36" s="29"/>
      <c r="AA36" s="28"/>
      <c r="AB36" s="28"/>
      <c r="AC36" s="28"/>
      <c r="AD36" s="28"/>
      <c r="AE36" s="28"/>
      <c r="AF36" s="29"/>
      <c r="AG36" s="29"/>
      <c r="AH36" s="29"/>
      <c r="AI36" s="29"/>
      <c r="AJ36" s="29"/>
      <c r="AK36" s="29"/>
    </row>
    <row r="37" spans="1:37" ht="39.950000000000003" customHeight="1" x14ac:dyDescent="0.25">
      <c r="A37" s="94">
        <v>34</v>
      </c>
      <c r="B37" s="95" t="s">
        <v>122</v>
      </c>
      <c r="C37" s="168" t="s">
        <v>270</v>
      </c>
      <c r="D37" s="99" t="s">
        <v>138</v>
      </c>
      <c r="E37" s="103">
        <v>1806</v>
      </c>
      <c r="F37" s="105" t="s">
        <v>171</v>
      </c>
      <c r="G37" s="106" t="s">
        <v>173</v>
      </c>
      <c r="H37" s="106" t="s">
        <v>184</v>
      </c>
      <c r="I37" s="109">
        <v>780</v>
      </c>
      <c r="J37" s="8">
        <v>6</v>
      </c>
      <c r="K37" s="45">
        <f t="shared" si="0"/>
        <v>0</v>
      </c>
      <c r="L37" s="45">
        <f t="shared" si="1"/>
        <v>0</v>
      </c>
      <c r="M37" s="55"/>
      <c r="N37" s="54">
        <f t="shared" si="2"/>
        <v>1</v>
      </c>
      <c r="O37" s="55"/>
      <c r="P37" s="55"/>
      <c r="Q37" s="55"/>
      <c r="R37" s="13">
        <f t="shared" si="3"/>
        <v>6</v>
      </c>
      <c r="S37" s="14" t="str">
        <f t="shared" si="4"/>
        <v>OK</v>
      </c>
      <c r="T37" s="116"/>
      <c r="U37" s="117"/>
      <c r="V37" s="116"/>
      <c r="W37" s="118"/>
      <c r="X37" s="118"/>
      <c r="Y37" s="118"/>
      <c r="Z37" s="118"/>
      <c r="AA37" s="116"/>
      <c r="AB37" s="116"/>
      <c r="AC37" s="116"/>
      <c r="AD37" s="116"/>
      <c r="AE37" s="116"/>
      <c r="AF37" s="118"/>
      <c r="AG37" s="118"/>
      <c r="AH37" s="118"/>
      <c r="AI37" s="118"/>
      <c r="AJ37" s="118"/>
      <c r="AK37" s="118"/>
    </row>
    <row r="38" spans="1:37" ht="39.950000000000003" customHeight="1" x14ac:dyDescent="0.25">
      <c r="J38" s="4">
        <f>SUM(J4:J37)</f>
        <v>20399</v>
      </c>
      <c r="R38" s="16">
        <f>SUM(R4:R37)</f>
        <v>20399</v>
      </c>
      <c r="S38" s="5" t="str">
        <f t="shared" si="4"/>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row>
    <row r="39" spans="1:37" ht="39.950000000000003" customHeight="1" x14ac:dyDescent="0.25">
      <c r="J39" s="83">
        <f>SUMPRODUCT($I$4:$I$37,J4:J37)</f>
        <v>176859.85</v>
      </c>
      <c r="K39" s="83">
        <f>SUMPRODUCT($I$4:$I$37,K4:K37)</f>
        <v>0</v>
      </c>
      <c r="L39" s="83">
        <f>SUMPRODUCT($I$4:$I$37,L4:L37)</f>
        <v>0</v>
      </c>
      <c r="T39" s="112"/>
      <c r="U39" s="113"/>
      <c r="V39" s="113"/>
      <c r="W39" s="43"/>
      <c r="X39" s="43"/>
      <c r="Y39" s="114"/>
      <c r="Z39" s="115"/>
      <c r="AA39" s="113"/>
      <c r="AB39" s="113"/>
      <c r="AC39" s="113"/>
      <c r="AD39" s="113"/>
      <c r="AE39" s="113"/>
      <c r="AF39" s="43"/>
      <c r="AG39" s="43"/>
      <c r="AH39" s="43"/>
      <c r="AI39" s="43"/>
      <c r="AJ39" s="43"/>
      <c r="AK39" s="43"/>
    </row>
    <row r="40" spans="1:37" ht="39.950000000000003" customHeight="1" x14ac:dyDescent="0.25">
      <c r="T40" s="112"/>
      <c r="U40" s="113"/>
      <c r="V40" s="113"/>
      <c r="W40" s="43"/>
      <c r="X40" s="43"/>
      <c r="Y40" s="114"/>
      <c r="Z40" s="115"/>
      <c r="AA40" s="113"/>
      <c r="AB40" s="113"/>
      <c r="AC40" s="113"/>
      <c r="AD40" s="113"/>
      <c r="AE40" s="113"/>
      <c r="AF40" s="43"/>
      <c r="AG40" s="43"/>
      <c r="AH40" s="43"/>
      <c r="AI40" s="43"/>
      <c r="AJ40" s="43"/>
      <c r="AK40" s="43"/>
    </row>
    <row r="41" spans="1:37" ht="39.950000000000003" customHeight="1" x14ac:dyDescent="0.25">
      <c r="T41" s="112"/>
      <c r="U41" s="113"/>
      <c r="V41" s="113"/>
      <c r="W41" s="43"/>
      <c r="X41" s="43"/>
      <c r="Y41" s="114"/>
      <c r="Z41" s="115"/>
      <c r="AA41" s="113"/>
      <c r="AB41" s="113"/>
      <c r="AC41" s="113"/>
      <c r="AD41" s="113"/>
      <c r="AE41" s="113"/>
      <c r="AF41" s="43"/>
      <c r="AG41" s="43"/>
      <c r="AH41" s="43"/>
      <c r="AI41" s="43"/>
      <c r="AJ41" s="43"/>
      <c r="AK41" s="43"/>
    </row>
    <row r="42" spans="1:37" ht="39.950000000000003" customHeight="1" x14ac:dyDescent="0.25">
      <c r="T42" s="112"/>
      <c r="U42" s="113"/>
      <c r="V42" s="113"/>
      <c r="W42" s="43"/>
      <c r="X42" s="43"/>
      <c r="Y42" s="114"/>
      <c r="Z42" s="115"/>
      <c r="AA42" s="113"/>
      <c r="AB42" s="113"/>
      <c r="AC42" s="113"/>
      <c r="AD42" s="113"/>
      <c r="AE42" s="113"/>
      <c r="AF42" s="43"/>
      <c r="AG42" s="43"/>
      <c r="AH42" s="43"/>
      <c r="AI42" s="43"/>
      <c r="AJ42" s="43"/>
      <c r="AK42" s="43"/>
    </row>
    <row r="43" spans="1:37" ht="39.950000000000003" customHeight="1" x14ac:dyDescent="0.25">
      <c r="T43" s="112"/>
      <c r="U43" s="113"/>
      <c r="V43" s="113"/>
      <c r="W43" s="43"/>
      <c r="X43" s="43"/>
      <c r="Y43" s="114"/>
      <c r="Z43" s="115"/>
      <c r="AA43" s="113"/>
      <c r="AB43" s="113"/>
      <c r="AC43" s="113"/>
      <c r="AD43" s="113"/>
      <c r="AE43" s="113"/>
      <c r="AF43" s="43"/>
      <c r="AG43" s="43"/>
      <c r="AH43" s="43"/>
      <c r="AI43" s="43"/>
      <c r="AJ43" s="43"/>
      <c r="AK43" s="43"/>
    </row>
    <row r="44" spans="1:37" ht="39.950000000000003" customHeight="1" x14ac:dyDescent="0.25">
      <c r="T44" s="112"/>
      <c r="U44" s="113"/>
      <c r="V44" s="113"/>
      <c r="W44" s="43"/>
      <c r="X44" s="43"/>
      <c r="Y44" s="114"/>
      <c r="Z44" s="115"/>
      <c r="AA44" s="113"/>
      <c r="AB44" s="113"/>
      <c r="AC44" s="113"/>
      <c r="AD44" s="113"/>
      <c r="AE44" s="113"/>
      <c r="AF44" s="43"/>
      <c r="AG44" s="43"/>
      <c r="AH44" s="43"/>
      <c r="AI44" s="43"/>
      <c r="AJ44" s="43"/>
      <c r="AK44" s="43"/>
    </row>
    <row r="45" spans="1:37" ht="39.950000000000003" customHeight="1" x14ac:dyDescent="0.25">
      <c r="T45" s="112"/>
      <c r="U45" s="113"/>
      <c r="V45" s="113"/>
      <c r="W45" s="43"/>
      <c r="X45" s="43"/>
      <c r="Y45" s="114"/>
      <c r="Z45" s="115"/>
      <c r="AA45" s="113"/>
      <c r="AB45" s="113"/>
      <c r="AC45" s="113"/>
      <c r="AD45" s="113"/>
      <c r="AE45" s="113"/>
      <c r="AF45" s="43"/>
      <c r="AG45" s="43"/>
      <c r="AH45" s="43"/>
      <c r="AI45" s="43"/>
      <c r="AJ45" s="43"/>
      <c r="AK45" s="43"/>
    </row>
    <row r="46" spans="1:37" ht="39.950000000000003" customHeight="1" x14ac:dyDescent="0.25">
      <c r="T46" s="112"/>
      <c r="U46" s="113"/>
      <c r="V46" s="113"/>
      <c r="W46" s="43"/>
      <c r="X46" s="43"/>
      <c r="Y46" s="114"/>
      <c r="Z46" s="115"/>
      <c r="AA46" s="113"/>
      <c r="AB46" s="113"/>
      <c r="AC46" s="113"/>
      <c r="AD46" s="113"/>
      <c r="AE46" s="113"/>
      <c r="AF46" s="43"/>
      <c r="AG46" s="43"/>
      <c r="AH46" s="43"/>
      <c r="AI46" s="43"/>
      <c r="AJ46" s="43"/>
      <c r="AK46" s="43"/>
    </row>
    <row r="47" spans="1:37" ht="39.950000000000003" customHeight="1" x14ac:dyDescent="0.25">
      <c r="T47" s="112"/>
      <c r="U47" s="113"/>
      <c r="V47" s="113"/>
      <c r="W47" s="43"/>
      <c r="X47" s="43"/>
      <c r="Y47" s="114"/>
      <c r="Z47" s="115"/>
      <c r="AA47" s="113"/>
      <c r="AB47" s="113"/>
      <c r="AC47" s="113"/>
      <c r="AD47" s="113"/>
      <c r="AE47" s="113"/>
      <c r="AF47" s="43"/>
      <c r="AG47" s="43"/>
      <c r="AH47" s="43"/>
      <c r="AI47" s="43"/>
      <c r="AJ47" s="43"/>
      <c r="AK47" s="43"/>
    </row>
    <row r="48" spans="1:37" ht="39.950000000000003" customHeight="1" x14ac:dyDescent="0.25">
      <c r="T48" s="112"/>
      <c r="U48" s="113"/>
      <c r="V48" s="113"/>
      <c r="W48" s="43"/>
      <c r="X48" s="43"/>
      <c r="Y48" s="114"/>
      <c r="Z48" s="115"/>
      <c r="AA48" s="113"/>
      <c r="AB48" s="113"/>
      <c r="AC48" s="113"/>
      <c r="AD48" s="113"/>
      <c r="AE48" s="113"/>
      <c r="AF48" s="43"/>
      <c r="AG48" s="43"/>
      <c r="AH48" s="43"/>
      <c r="AI48" s="43"/>
      <c r="AJ48" s="43"/>
      <c r="AK48" s="43"/>
    </row>
    <row r="49" spans="20:37" ht="39.950000000000003" customHeight="1" x14ac:dyDescent="0.25">
      <c r="T49" s="112"/>
      <c r="U49" s="113"/>
      <c r="V49" s="113"/>
      <c r="W49" s="43"/>
      <c r="X49" s="43"/>
      <c r="Y49" s="114"/>
      <c r="Z49" s="115"/>
      <c r="AA49" s="113"/>
      <c r="AB49" s="113"/>
      <c r="AC49" s="113"/>
      <c r="AD49" s="113"/>
      <c r="AE49" s="113"/>
      <c r="AF49" s="43"/>
      <c r="AG49" s="43"/>
      <c r="AH49" s="43"/>
      <c r="AI49" s="43"/>
      <c r="AJ49" s="43"/>
      <c r="AK49" s="43"/>
    </row>
    <row r="50" spans="20:37" ht="39.950000000000003" customHeight="1" x14ac:dyDescent="0.25">
      <c r="T50" s="112"/>
      <c r="U50" s="113"/>
      <c r="V50" s="113"/>
      <c r="W50" s="43"/>
      <c r="X50" s="43"/>
      <c r="Y50" s="114"/>
      <c r="Z50" s="115"/>
      <c r="AA50" s="113"/>
      <c r="AB50" s="113"/>
      <c r="AC50" s="113"/>
      <c r="AD50" s="113"/>
      <c r="AE50" s="113"/>
      <c r="AF50" s="43"/>
      <c r="AG50" s="43"/>
      <c r="AH50" s="43"/>
      <c r="AI50" s="43"/>
      <c r="AJ50" s="43"/>
      <c r="AK50" s="43"/>
    </row>
    <row r="51" spans="20:37" ht="39.950000000000003" customHeight="1" x14ac:dyDescent="0.25">
      <c r="T51" s="112"/>
      <c r="U51" s="113"/>
      <c r="V51" s="113"/>
      <c r="W51" s="43"/>
      <c r="X51" s="43"/>
      <c r="Y51" s="114"/>
      <c r="Z51" s="115"/>
      <c r="AA51" s="113"/>
      <c r="AB51" s="113"/>
      <c r="AC51" s="113"/>
      <c r="AD51" s="113"/>
      <c r="AE51" s="113"/>
      <c r="AF51" s="43"/>
      <c r="AG51" s="43"/>
      <c r="AH51" s="43"/>
      <c r="AI51" s="43"/>
      <c r="AJ51" s="43"/>
      <c r="AK51" s="43"/>
    </row>
    <row r="52" spans="20:37" ht="39.950000000000003" customHeight="1" x14ac:dyDescent="0.25">
      <c r="T52" s="112"/>
      <c r="U52" s="113"/>
      <c r="V52" s="113"/>
      <c r="W52" s="43"/>
      <c r="X52" s="43"/>
      <c r="Y52" s="114"/>
      <c r="Z52" s="115"/>
      <c r="AA52" s="113"/>
      <c r="AB52" s="113"/>
      <c r="AC52" s="113"/>
      <c r="AD52" s="113"/>
      <c r="AE52" s="113"/>
      <c r="AF52" s="43"/>
      <c r="AG52" s="43"/>
      <c r="AH52" s="43"/>
      <c r="AI52" s="43"/>
      <c r="AJ52" s="43"/>
      <c r="AK52" s="43"/>
    </row>
    <row r="53" spans="20:37" ht="39.950000000000003" customHeight="1" x14ac:dyDescent="0.25">
      <c r="T53" s="112"/>
      <c r="U53" s="113"/>
      <c r="V53" s="113"/>
      <c r="W53" s="43"/>
      <c r="X53" s="43"/>
      <c r="Y53" s="114"/>
      <c r="Z53" s="115"/>
      <c r="AA53" s="113"/>
      <c r="AB53" s="113"/>
      <c r="AC53" s="113"/>
      <c r="AD53" s="113"/>
      <c r="AE53" s="113"/>
      <c r="AF53" s="43"/>
      <c r="AG53" s="43"/>
      <c r="AH53" s="43"/>
      <c r="AI53" s="43"/>
      <c r="AJ53" s="43"/>
      <c r="AK53" s="43"/>
    </row>
    <row r="54" spans="20:37" ht="39.950000000000003" customHeight="1" x14ac:dyDescent="0.25">
      <c r="T54" s="112"/>
      <c r="U54" s="113"/>
      <c r="V54" s="113"/>
      <c r="W54" s="43"/>
      <c r="X54" s="43"/>
      <c r="Y54" s="114"/>
      <c r="Z54" s="115"/>
      <c r="AA54" s="113"/>
      <c r="AB54" s="113"/>
      <c r="AC54" s="113"/>
      <c r="AD54" s="113"/>
      <c r="AE54" s="113"/>
      <c r="AF54" s="43"/>
      <c r="AG54" s="43"/>
      <c r="AH54" s="43"/>
      <c r="AI54" s="43"/>
      <c r="AJ54" s="43"/>
      <c r="AK54" s="43"/>
    </row>
    <row r="55" spans="20:37" ht="39.950000000000003" customHeight="1" x14ac:dyDescent="0.25">
      <c r="T55" s="112"/>
      <c r="U55" s="113"/>
      <c r="V55" s="113"/>
      <c r="W55" s="43"/>
      <c r="X55" s="43"/>
      <c r="Y55" s="114"/>
      <c r="Z55" s="115"/>
      <c r="AA55" s="113"/>
      <c r="AB55" s="113"/>
      <c r="AC55" s="113"/>
      <c r="AD55" s="113"/>
      <c r="AE55" s="113"/>
      <c r="AF55" s="43"/>
      <c r="AG55" s="43"/>
      <c r="AH55" s="43"/>
      <c r="AI55" s="43"/>
      <c r="AJ55" s="43"/>
      <c r="AK55" s="43"/>
    </row>
    <row r="56" spans="20:37" ht="39.950000000000003" customHeight="1" x14ac:dyDescent="0.25">
      <c r="T56" s="112"/>
      <c r="U56" s="113"/>
      <c r="V56" s="113"/>
      <c r="W56" s="43"/>
      <c r="X56" s="43"/>
      <c r="Y56" s="114"/>
      <c r="Z56" s="115"/>
      <c r="AA56" s="113"/>
      <c r="AB56" s="113"/>
      <c r="AC56" s="113"/>
      <c r="AD56" s="113"/>
      <c r="AE56" s="113"/>
      <c r="AF56" s="43"/>
      <c r="AG56" s="43"/>
      <c r="AH56" s="43"/>
      <c r="AI56" s="43"/>
      <c r="AJ56" s="43"/>
      <c r="AK56" s="43"/>
    </row>
    <row r="57" spans="20:37" ht="39.950000000000003" customHeight="1" x14ac:dyDescent="0.25">
      <c r="T57" s="112"/>
      <c r="U57" s="113"/>
      <c r="V57" s="113"/>
      <c r="W57" s="43"/>
      <c r="X57" s="43"/>
      <c r="Y57" s="114"/>
      <c r="Z57" s="115"/>
      <c r="AA57" s="113"/>
      <c r="AB57" s="113"/>
      <c r="AC57" s="113"/>
      <c r="AD57" s="113"/>
      <c r="AE57" s="113"/>
      <c r="AF57" s="43"/>
      <c r="AG57" s="43"/>
      <c r="AH57" s="43"/>
      <c r="AI57" s="43"/>
      <c r="AJ57" s="43"/>
      <c r="AK57" s="43"/>
    </row>
    <row r="58" spans="20:37" ht="39.950000000000003" customHeight="1" x14ac:dyDescent="0.25">
      <c r="T58" s="112"/>
      <c r="U58" s="113"/>
      <c r="V58" s="113"/>
      <c r="W58" s="43"/>
      <c r="X58" s="43"/>
      <c r="Y58" s="114"/>
      <c r="Z58" s="115"/>
      <c r="AA58" s="113"/>
      <c r="AB58" s="113"/>
      <c r="AC58" s="113"/>
      <c r="AD58" s="113"/>
      <c r="AE58" s="113"/>
      <c r="AF58" s="43"/>
      <c r="AG58" s="43"/>
      <c r="AH58" s="43"/>
      <c r="AI58" s="43"/>
      <c r="AJ58" s="43"/>
      <c r="AK58" s="43"/>
    </row>
    <row r="59" spans="20:37" ht="39.950000000000003" customHeight="1" x14ac:dyDescent="0.25"/>
    <row r="60" spans="20:37" ht="39.950000000000003" customHeight="1" x14ac:dyDescent="0.25"/>
    <row r="61" spans="20:37" ht="39.950000000000003" customHeight="1" x14ac:dyDescent="0.25"/>
    <row r="62" spans="20:37" ht="39.950000000000003" customHeight="1" x14ac:dyDescent="0.25"/>
    <row r="63" spans="20:37" ht="39.950000000000003" customHeight="1" x14ac:dyDescent="0.25"/>
    <row r="64" spans="20:37" ht="39.950000000000003" customHeight="1" x14ac:dyDescent="0.25"/>
    <row r="65" ht="39.950000000000003" customHeight="1" x14ac:dyDescent="0.25"/>
    <row r="66" ht="39.950000000000003" customHeight="1" x14ac:dyDescent="0.25"/>
    <row r="67" ht="39.950000000000003" customHeight="1" x14ac:dyDescent="0.25"/>
    <row r="68" ht="39.950000000000003" customHeight="1" x14ac:dyDescent="0.25"/>
    <row r="69" ht="39.950000000000003" customHeight="1" x14ac:dyDescent="0.25"/>
    <row r="70" ht="39.950000000000003" customHeight="1" x14ac:dyDescent="0.25"/>
    <row r="71" ht="39.950000000000003" customHeight="1" x14ac:dyDescent="0.25"/>
    <row r="72" ht="39.950000000000003" customHeight="1" x14ac:dyDescent="0.25"/>
    <row r="73" ht="39.950000000000003" customHeight="1" x14ac:dyDescent="0.25"/>
    <row r="74" ht="39.950000000000003" customHeight="1" x14ac:dyDescent="0.25"/>
    <row r="75" ht="39.950000000000003" customHeight="1" x14ac:dyDescent="0.25"/>
    <row r="76" ht="39.950000000000003" customHeight="1" x14ac:dyDescent="0.25"/>
    <row r="77" ht="39.950000000000003" customHeight="1" x14ac:dyDescent="0.25"/>
    <row r="78" ht="39.950000000000003" customHeight="1" x14ac:dyDescent="0.25"/>
    <row r="79" ht="39.950000000000003" customHeight="1" x14ac:dyDescent="0.25"/>
    <row r="80" ht="39.950000000000003" customHeight="1" x14ac:dyDescent="0.25"/>
    <row r="81" ht="39.950000000000003" customHeight="1" x14ac:dyDescent="0.25"/>
    <row r="82" ht="39.950000000000003" customHeight="1" x14ac:dyDescent="0.25"/>
    <row r="83" ht="39.950000000000003" customHeight="1" x14ac:dyDescent="0.25"/>
    <row r="84" ht="39.950000000000003" customHeight="1" x14ac:dyDescent="0.25"/>
    <row r="85" ht="39.950000000000003" customHeight="1" x14ac:dyDescent="0.25"/>
    <row r="86" ht="39.950000000000003" customHeight="1" x14ac:dyDescent="0.25"/>
    <row r="87" ht="39.950000000000003" customHeight="1" x14ac:dyDescent="0.25"/>
    <row r="88" ht="39.950000000000003" customHeight="1" x14ac:dyDescent="0.25"/>
    <row r="89" ht="39.950000000000003" customHeight="1" x14ac:dyDescent="0.25"/>
    <row r="90" ht="39.950000000000003" customHeight="1" x14ac:dyDescent="0.25"/>
    <row r="91" ht="39.950000000000003" customHeight="1" x14ac:dyDescent="0.25"/>
    <row r="92" ht="39.950000000000003" customHeight="1" x14ac:dyDescent="0.25"/>
    <row r="93" ht="39.950000000000003" customHeight="1" x14ac:dyDescent="0.25"/>
    <row r="94" ht="39.950000000000003" customHeight="1" x14ac:dyDescent="0.25"/>
    <row r="95" ht="39.950000000000003" customHeight="1" x14ac:dyDescent="0.25"/>
    <row r="96" ht="39.950000000000003" customHeight="1" x14ac:dyDescent="0.25"/>
    <row r="97" ht="39.950000000000003" customHeight="1" x14ac:dyDescent="0.25"/>
    <row r="98" ht="39.950000000000003" customHeight="1" x14ac:dyDescent="0.25"/>
    <row r="99" ht="39.950000000000003" customHeight="1" x14ac:dyDescent="0.25"/>
    <row r="100" ht="39.950000000000003" customHeight="1" x14ac:dyDescent="0.25"/>
    <row r="101" ht="39.950000000000003" customHeight="1" x14ac:dyDescent="0.25"/>
    <row r="102" ht="39.950000000000003" customHeight="1" x14ac:dyDescent="0.25"/>
    <row r="103" ht="39.950000000000003" customHeight="1" x14ac:dyDescent="0.25"/>
    <row r="104" ht="39.950000000000003" customHeight="1" x14ac:dyDescent="0.25"/>
    <row r="105" ht="39.950000000000003" customHeight="1" x14ac:dyDescent="0.25"/>
    <row r="106" ht="39.950000000000003" customHeight="1" x14ac:dyDescent="0.25"/>
    <row r="107" ht="39.950000000000003" customHeight="1" x14ac:dyDescent="0.25"/>
    <row r="108" ht="39.950000000000003" customHeight="1" x14ac:dyDescent="0.25"/>
    <row r="109" ht="39.950000000000003" customHeight="1" x14ac:dyDescent="0.25"/>
    <row r="110" ht="39.950000000000003" customHeight="1" x14ac:dyDescent="0.25"/>
    <row r="111" ht="39.950000000000003" customHeight="1" x14ac:dyDescent="0.25"/>
    <row r="112" ht="39.950000000000003" customHeight="1" x14ac:dyDescent="0.25"/>
    <row r="113" ht="39.950000000000003" customHeight="1" x14ac:dyDescent="0.25"/>
    <row r="114" ht="39.950000000000003" customHeight="1" x14ac:dyDescent="0.25"/>
    <row r="115" ht="39.950000000000003" customHeight="1" x14ac:dyDescent="0.25"/>
    <row r="116" ht="39.950000000000003" customHeight="1" x14ac:dyDescent="0.25"/>
    <row r="117" ht="39.950000000000003" customHeight="1" x14ac:dyDescent="0.25"/>
    <row r="118" ht="39.950000000000003" customHeight="1" x14ac:dyDescent="0.25"/>
    <row r="119" ht="39.950000000000003" customHeight="1" x14ac:dyDescent="0.25"/>
    <row r="120" ht="39.950000000000003" customHeight="1" x14ac:dyDescent="0.25"/>
    <row r="121" ht="39.950000000000003" customHeight="1" x14ac:dyDescent="0.25"/>
    <row r="122" ht="39.950000000000003" customHeight="1" x14ac:dyDescent="0.25"/>
    <row r="123" ht="39.950000000000003" customHeight="1" x14ac:dyDescent="0.25"/>
    <row r="124" ht="39.950000000000003" customHeight="1" x14ac:dyDescent="0.25"/>
    <row r="125" ht="39.950000000000003" customHeight="1" x14ac:dyDescent="0.25"/>
    <row r="126" ht="39.950000000000003" customHeight="1" x14ac:dyDescent="0.25"/>
    <row r="127" ht="39.950000000000003" customHeight="1" x14ac:dyDescent="0.25"/>
    <row r="128" ht="39.950000000000003" customHeight="1" x14ac:dyDescent="0.25"/>
    <row r="129" ht="39.950000000000003" customHeight="1" x14ac:dyDescent="0.25"/>
    <row r="130" ht="39.950000000000003" customHeight="1" x14ac:dyDescent="0.25"/>
    <row r="131" ht="39.950000000000003" customHeight="1" x14ac:dyDescent="0.25"/>
    <row r="132" ht="39.950000000000003" customHeight="1" x14ac:dyDescent="0.25"/>
    <row r="133" ht="39.950000000000003" customHeight="1" x14ac:dyDescent="0.25"/>
    <row r="134" ht="39.950000000000003" customHeight="1" x14ac:dyDescent="0.25"/>
    <row r="135" ht="39.950000000000003" customHeight="1" x14ac:dyDescent="0.25"/>
    <row r="136" ht="39.950000000000003" customHeight="1" x14ac:dyDescent="0.25"/>
    <row r="137" ht="39.950000000000003" customHeight="1" x14ac:dyDescent="0.25"/>
    <row r="138" ht="39.950000000000003" customHeight="1" x14ac:dyDescent="0.25"/>
    <row r="139" ht="39.950000000000003" customHeight="1" x14ac:dyDescent="0.25"/>
    <row r="140" ht="39.950000000000003" customHeight="1" x14ac:dyDescent="0.25"/>
    <row r="141" ht="39.950000000000003" customHeight="1" x14ac:dyDescent="0.25"/>
    <row r="142" ht="39.950000000000003" customHeight="1" x14ac:dyDescent="0.25"/>
    <row r="143" ht="39.950000000000003" customHeight="1" x14ac:dyDescent="0.25"/>
    <row r="144" ht="39.950000000000003" customHeight="1" x14ac:dyDescent="0.25"/>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AK1:AK2"/>
    <mergeCell ref="A2:S2"/>
    <mergeCell ref="AH1:AH2"/>
    <mergeCell ref="AI1:AI2"/>
    <mergeCell ref="AJ1:AJ2"/>
    <mergeCell ref="AB1:AB2"/>
    <mergeCell ref="AC1:AC2"/>
    <mergeCell ref="AD1:AD2"/>
    <mergeCell ref="AE1:AE2"/>
    <mergeCell ref="AF1:AF2"/>
    <mergeCell ref="AG1:AG2"/>
    <mergeCell ref="V1:V2"/>
    <mergeCell ref="W1:W2"/>
    <mergeCell ref="X1:X2"/>
    <mergeCell ref="Y1:Y2"/>
    <mergeCell ref="Z1:Z2"/>
    <mergeCell ref="AA1:AA2"/>
    <mergeCell ref="U1:U2"/>
    <mergeCell ref="T1:T2"/>
    <mergeCell ref="K1:S1"/>
    <mergeCell ref="A1:B1"/>
    <mergeCell ref="C1:I1"/>
  </mergeCells>
  <conditionalFormatting sqref="Z4:AE37 T4:V37 T39:V58 Z39:AE58 T38:AK38">
    <cfRule type="cellIs" dxfId="22" priority="1" stopIfTrue="1" operator="greaterThan">
      <formula>0</formula>
    </cfRule>
    <cfRule type="cellIs" dxfId="21" priority="2" stopIfTrue="1" operator="greaterThan">
      <formula>0</formula>
    </cfRule>
    <cfRule type="cellIs" dxfId="20" priority="3" stopIfTrue="1" operator="greaterThan">
      <formula>0</formula>
    </cfRule>
  </conditionalFormatting>
  <hyperlinks>
    <hyperlink ref="D478" r:id="rId1" display="https://www.havan.com.br/mangueira-para-gas-de-cozinha-glp-1-20m-durin-05207.html" xr:uid="{26699BAD-0A84-4999-B43C-304C109FBC95}"/>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5A054-A67B-41B9-AD7A-82D17BBC848F}">
  <sheetPr>
    <tabColor rgb="FF92D050"/>
  </sheetPr>
  <dimension ref="A1:BC649"/>
  <sheetViews>
    <sheetView zoomScale="60" zoomScaleNormal="60" workbookViewId="0">
      <selection activeCell="L4" sqref="L4:L37"/>
    </sheetView>
  </sheetViews>
  <sheetFormatPr defaultColWidth="9.7109375" defaultRowHeight="26.25" x14ac:dyDescent="0.25"/>
  <cols>
    <col min="1" max="1" width="10.7109375" style="1" customWidth="1"/>
    <col min="2" max="2" width="32.5703125" style="19" customWidth="1"/>
    <col min="3" max="3" width="38.140625" style="23" customWidth="1"/>
    <col min="4" max="4" width="16.7109375" style="24" customWidth="1"/>
    <col min="5" max="5" width="14.285156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279</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400</v>
      </c>
      <c r="K4" s="45">
        <f>IF(SUM(T4:AK4)&gt;J4+M4,J4+M4,SUM(T4:AJ4))</f>
        <v>0</v>
      </c>
      <c r="L4" s="45">
        <f>(SUM(T4:AK4))</f>
        <v>0</v>
      </c>
      <c r="M4" s="55"/>
      <c r="N4" s="54">
        <f>ROUND(IF(J4*0.25-0.5&lt;0,0,J4*0.25-0.5),0)-Q4-O4</f>
        <v>100</v>
      </c>
      <c r="O4" s="55"/>
      <c r="P4" s="55"/>
      <c r="Q4" s="55"/>
      <c r="R4" s="13">
        <f>J4+M4+O4+P4-L4</f>
        <v>400</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500</v>
      </c>
      <c r="K5" s="45">
        <f t="shared" ref="K5:K37" si="1">IF(SUM(T5:AK5)&gt;J5+M5,J5+M5,SUM(T5:AJ5))</f>
        <v>0</v>
      </c>
      <c r="L5" s="45">
        <f t="shared" ref="L5:L37" si="2">(SUM(T5:AK5))</f>
        <v>0</v>
      </c>
      <c r="M5" s="55"/>
      <c r="N5" s="54">
        <f t="shared" ref="N5:N37" si="3">ROUND(IF(J5*0.25-0.5&lt;0,0,J5*0.25-0.5),0)-Q5-O5</f>
        <v>125</v>
      </c>
      <c r="O5" s="55"/>
      <c r="P5" s="55"/>
      <c r="Q5" s="55"/>
      <c r="R5" s="13">
        <f t="shared" ref="R5:R37" si="4">J5+M5+O5+P5-L5</f>
        <v>500</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c r="K6" s="45">
        <f t="shared" si="1"/>
        <v>0</v>
      </c>
      <c r="L6" s="45">
        <f t="shared" si="2"/>
        <v>0</v>
      </c>
      <c r="M6" s="55"/>
      <c r="N6" s="54">
        <f t="shared" si="3"/>
        <v>0</v>
      </c>
      <c r="O6" s="55"/>
      <c r="P6" s="55"/>
      <c r="Q6" s="55"/>
      <c r="R6" s="13">
        <f t="shared" si="4"/>
        <v>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c r="K7" s="45">
        <f t="shared" si="1"/>
        <v>0</v>
      </c>
      <c r="L7" s="45">
        <f t="shared" si="2"/>
        <v>0</v>
      </c>
      <c r="M7" s="55"/>
      <c r="N7" s="54">
        <f t="shared" si="3"/>
        <v>0</v>
      </c>
      <c r="O7" s="55"/>
      <c r="P7" s="55"/>
      <c r="Q7" s="55"/>
      <c r="R7" s="13">
        <f t="shared" si="4"/>
        <v>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65</v>
      </c>
      <c r="K8" s="45">
        <f t="shared" si="1"/>
        <v>0</v>
      </c>
      <c r="L8" s="45">
        <f t="shared" si="2"/>
        <v>0</v>
      </c>
      <c r="M8" s="55"/>
      <c r="N8" s="54">
        <f t="shared" si="3"/>
        <v>16</v>
      </c>
      <c r="O8" s="55"/>
      <c r="P8" s="55"/>
      <c r="Q8" s="55"/>
      <c r="R8" s="13">
        <f t="shared" si="4"/>
        <v>65</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600</v>
      </c>
      <c r="K10" s="45">
        <f t="shared" si="1"/>
        <v>0</v>
      </c>
      <c r="L10" s="45">
        <f t="shared" si="2"/>
        <v>0</v>
      </c>
      <c r="M10" s="55"/>
      <c r="N10" s="54">
        <f t="shared" si="3"/>
        <v>150</v>
      </c>
      <c r="O10" s="55"/>
      <c r="P10" s="55"/>
      <c r="Q10" s="55"/>
      <c r="R10" s="13">
        <f t="shared" si="4"/>
        <v>600</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c r="K11" s="45">
        <f t="shared" si="1"/>
        <v>0</v>
      </c>
      <c r="L11" s="45">
        <f t="shared" si="2"/>
        <v>0</v>
      </c>
      <c r="M11" s="55"/>
      <c r="N11" s="54">
        <f t="shared" si="3"/>
        <v>0</v>
      </c>
      <c r="O11" s="55"/>
      <c r="P11" s="55"/>
      <c r="Q11" s="55"/>
      <c r="R11" s="13">
        <f t="shared" si="4"/>
        <v>0</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c r="K12" s="45">
        <f t="shared" si="1"/>
        <v>0</v>
      </c>
      <c r="L12" s="45">
        <f t="shared" si="2"/>
        <v>0</v>
      </c>
      <c r="M12" s="55"/>
      <c r="N12" s="54">
        <f t="shared" si="3"/>
        <v>0</v>
      </c>
      <c r="O12" s="55"/>
      <c r="P12" s="55"/>
      <c r="Q12" s="55"/>
      <c r="R12" s="13">
        <f t="shared" si="4"/>
        <v>0</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17</v>
      </c>
      <c r="K13" s="45">
        <f t="shared" si="1"/>
        <v>0</v>
      </c>
      <c r="L13" s="45">
        <f t="shared" si="2"/>
        <v>0</v>
      </c>
      <c r="M13" s="55"/>
      <c r="N13" s="54">
        <f t="shared" si="3"/>
        <v>4</v>
      </c>
      <c r="O13" s="55"/>
      <c r="P13" s="55"/>
      <c r="Q13" s="55"/>
      <c r="R13" s="13">
        <f t="shared" si="4"/>
        <v>17</v>
      </c>
      <c r="S13" s="14" t="str">
        <f t="shared" si="0"/>
        <v>OK</v>
      </c>
      <c r="T13" s="28"/>
      <c r="U13" s="32"/>
      <c r="V13" s="28"/>
      <c r="W13" s="29"/>
      <c r="X13" s="29"/>
      <c r="Y13" s="29"/>
      <c r="Z13" s="29"/>
      <c r="AA13" s="28"/>
      <c r="AB13" s="28"/>
      <c r="AC13" s="28"/>
      <c r="AD13" s="28"/>
      <c r="AE13" s="28"/>
      <c r="AF13" s="29"/>
      <c r="AG13" s="29"/>
      <c r="AH13" s="29"/>
      <c r="AI13" s="29"/>
      <c r="AJ13" s="29"/>
      <c r="AK13" s="29"/>
    </row>
    <row r="14" spans="1:37" ht="57.75" customHeight="1" x14ac:dyDescent="0.25">
      <c r="A14" s="88">
        <v>11</v>
      </c>
      <c r="B14" s="89" t="s">
        <v>114</v>
      </c>
      <c r="C14" s="167" t="s">
        <v>248</v>
      </c>
      <c r="D14" s="96" t="s">
        <v>125</v>
      </c>
      <c r="E14" s="100">
        <v>1801</v>
      </c>
      <c r="F14" s="104" t="s">
        <v>148</v>
      </c>
      <c r="G14" s="35" t="s">
        <v>174</v>
      </c>
      <c r="H14" s="35" t="s">
        <v>181</v>
      </c>
      <c r="I14" s="107">
        <v>13.49</v>
      </c>
      <c r="J14" s="8">
        <v>120</v>
      </c>
      <c r="K14" s="45">
        <f t="shared" si="1"/>
        <v>0</v>
      </c>
      <c r="L14" s="45">
        <f t="shared" si="2"/>
        <v>0</v>
      </c>
      <c r="M14" s="55"/>
      <c r="N14" s="54">
        <f t="shared" si="3"/>
        <v>30</v>
      </c>
      <c r="O14" s="55"/>
      <c r="P14" s="55"/>
      <c r="Q14" s="55"/>
      <c r="R14" s="13">
        <f t="shared" si="4"/>
        <v>120</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648</v>
      </c>
      <c r="K15" s="45">
        <f t="shared" si="1"/>
        <v>0</v>
      </c>
      <c r="L15" s="45">
        <f t="shared" si="2"/>
        <v>0</v>
      </c>
      <c r="M15" s="55"/>
      <c r="N15" s="54">
        <f t="shared" si="3"/>
        <v>162</v>
      </c>
      <c r="O15" s="55"/>
      <c r="P15" s="55"/>
      <c r="Q15" s="55"/>
      <c r="R15" s="13">
        <f t="shared" si="4"/>
        <v>648</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648</v>
      </c>
      <c r="K16" s="45">
        <f t="shared" si="1"/>
        <v>0</v>
      </c>
      <c r="L16" s="45">
        <f t="shared" si="2"/>
        <v>0</v>
      </c>
      <c r="M16" s="55"/>
      <c r="N16" s="54">
        <f t="shared" si="3"/>
        <v>162</v>
      </c>
      <c r="O16" s="55"/>
      <c r="P16" s="55"/>
      <c r="Q16" s="55"/>
      <c r="R16" s="13">
        <f t="shared" si="4"/>
        <v>648</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100</v>
      </c>
      <c r="K17" s="45">
        <f t="shared" si="1"/>
        <v>0</v>
      </c>
      <c r="L17" s="45">
        <f t="shared" si="2"/>
        <v>0</v>
      </c>
      <c r="M17" s="55"/>
      <c r="N17" s="54">
        <f t="shared" si="3"/>
        <v>25</v>
      </c>
      <c r="O17" s="55"/>
      <c r="P17" s="55"/>
      <c r="Q17" s="55"/>
      <c r="R17" s="13">
        <f t="shared" si="4"/>
        <v>100</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60</v>
      </c>
      <c r="K18" s="45">
        <f t="shared" si="1"/>
        <v>0</v>
      </c>
      <c r="L18" s="45">
        <f t="shared" si="2"/>
        <v>0</v>
      </c>
      <c r="M18" s="55"/>
      <c r="N18" s="54">
        <f t="shared" si="3"/>
        <v>15</v>
      </c>
      <c r="O18" s="55"/>
      <c r="P18" s="55"/>
      <c r="Q18" s="55"/>
      <c r="R18" s="13">
        <f t="shared" si="4"/>
        <v>60</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20</v>
      </c>
      <c r="K19" s="45">
        <f t="shared" si="1"/>
        <v>0</v>
      </c>
      <c r="L19" s="45">
        <f t="shared" si="2"/>
        <v>0</v>
      </c>
      <c r="M19" s="55"/>
      <c r="N19" s="54">
        <f t="shared" si="3"/>
        <v>5</v>
      </c>
      <c r="O19" s="55"/>
      <c r="P19" s="55"/>
      <c r="Q19" s="55"/>
      <c r="R19" s="13">
        <f t="shared" si="4"/>
        <v>20</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12</v>
      </c>
      <c r="K20" s="45">
        <f t="shared" si="1"/>
        <v>0</v>
      </c>
      <c r="L20" s="45">
        <f t="shared" si="2"/>
        <v>0</v>
      </c>
      <c r="M20" s="55"/>
      <c r="N20" s="54">
        <f t="shared" si="3"/>
        <v>3</v>
      </c>
      <c r="O20" s="55"/>
      <c r="P20" s="55"/>
      <c r="Q20" s="55"/>
      <c r="R20" s="13">
        <f t="shared" si="4"/>
        <v>12</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150</v>
      </c>
      <c r="K21" s="45">
        <f t="shared" si="1"/>
        <v>0</v>
      </c>
      <c r="L21" s="45">
        <f t="shared" si="2"/>
        <v>0</v>
      </c>
      <c r="M21" s="55"/>
      <c r="N21" s="54">
        <f t="shared" si="3"/>
        <v>37</v>
      </c>
      <c r="O21" s="55"/>
      <c r="P21" s="55"/>
      <c r="Q21" s="55"/>
      <c r="R21" s="13">
        <f t="shared" si="4"/>
        <v>150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240</v>
      </c>
      <c r="K22" s="45">
        <f t="shared" si="1"/>
        <v>0</v>
      </c>
      <c r="L22" s="45">
        <f t="shared" si="2"/>
        <v>0</v>
      </c>
      <c r="M22" s="55"/>
      <c r="N22" s="54">
        <f t="shared" si="3"/>
        <v>60</v>
      </c>
      <c r="O22" s="55"/>
      <c r="P22" s="55"/>
      <c r="Q22" s="55"/>
      <c r="R22" s="13">
        <f t="shared" si="4"/>
        <v>240</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12</v>
      </c>
      <c r="K23" s="45">
        <f t="shared" si="1"/>
        <v>0</v>
      </c>
      <c r="L23" s="45">
        <f t="shared" si="2"/>
        <v>0</v>
      </c>
      <c r="M23" s="55"/>
      <c r="N23" s="54">
        <f t="shared" si="3"/>
        <v>3</v>
      </c>
      <c r="O23" s="55"/>
      <c r="P23" s="55"/>
      <c r="Q23" s="55"/>
      <c r="R23" s="13">
        <f t="shared" si="4"/>
        <v>12</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10</v>
      </c>
      <c r="K24" s="45">
        <f t="shared" si="1"/>
        <v>0</v>
      </c>
      <c r="L24" s="45">
        <f t="shared" si="2"/>
        <v>0</v>
      </c>
      <c r="M24" s="55"/>
      <c r="N24" s="54">
        <f t="shared" si="3"/>
        <v>2</v>
      </c>
      <c r="O24" s="55"/>
      <c r="P24" s="55"/>
      <c r="Q24" s="55"/>
      <c r="R24" s="13">
        <f t="shared" si="4"/>
        <v>10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10</v>
      </c>
      <c r="K25" s="45">
        <f t="shared" si="1"/>
        <v>0</v>
      </c>
      <c r="L25" s="45">
        <f t="shared" si="2"/>
        <v>0</v>
      </c>
      <c r="M25" s="55"/>
      <c r="N25" s="54">
        <f t="shared" si="3"/>
        <v>2</v>
      </c>
      <c r="O25" s="55"/>
      <c r="P25" s="55"/>
      <c r="Q25" s="55"/>
      <c r="R25" s="13">
        <f t="shared" si="4"/>
        <v>10</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1</v>
      </c>
      <c r="K26" s="45">
        <f t="shared" si="1"/>
        <v>0</v>
      </c>
      <c r="L26" s="45">
        <f t="shared" si="2"/>
        <v>0</v>
      </c>
      <c r="M26" s="55"/>
      <c r="N26" s="54">
        <f t="shared" si="3"/>
        <v>0</v>
      </c>
      <c r="O26" s="55"/>
      <c r="P26" s="55"/>
      <c r="Q26" s="55"/>
      <c r="R26" s="13">
        <f t="shared" si="4"/>
        <v>1</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10</v>
      </c>
      <c r="K27" s="45">
        <f t="shared" si="1"/>
        <v>0</v>
      </c>
      <c r="L27" s="45">
        <f t="shared" si="2"/>
        <v>0</v>
      </c>
      <c r="M27" s="55"/>
      <c r="N27" s="54">
        <f t="shared" si="3"/>
        <v>2</v>
      </c>
      <c r="O27" s="55"/>
      <c r="P27" s="55"/>
      <c r="Q27" s="55"/>
      <c r="R27" s="13">
        <f t="shared" si="4"/>
        <v>10</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10</v>
      </c>
      <c r="K28" s="45">
        <f t="shared" si="1"/>
        <v>0</v>
      </c>
      <c r="L28" s="45">
        <f t="shared" si="2"/>
        <v>0</v>
      </c>
      <c r="M28" s="55"/>
      <c r="N28" s="54">
        <f t="shared" si="3"/>
        <v>2</v>
      </c>
      <c r="O28" s="55"/>
      <c r="P28" s="55"/>
      <c r="Q28" s="55"/>
      <c r="R28" s="13">
        <f t="shared" si="4"/>
        <v>10</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5</v>
      </c>
      <c r="K29" s="45">
        <f t="shared" si="1"/>
        <v>0</v>
      </c>
      <c r="L29" s="45">
        <f t="shared" si="2"/>
        <v>0</v>
      </c>
      <c r="M29" s="55"/>
      <c r="N29" s="54">
        <f t="shared" si="3"/>
        <v>1</v>
      </c>
      <c r="O29" s="55"/>
      <c r="P29" s="55"/>
      <c r="Q29" s="55"/>
      <c r="R29" s="13">
        <f t="shared" si="4"/>
        <v>5</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600</v>
      </c>
      <c r="K30" s="45">
        <f t="shared" si="1"/>
        <v>0</v>
      </c>
      <c r="L30" s="45">
        <f t="shared" si="2"/>
        <v>0</v>
      </c>
      <c r="M30" s="55"/>
      <c r="N30" s="54">
        <f t="shared" si="3"/>
        <v>150</v>
      </c>
      <c r="O30" s="55"/>
      <c r="P30" s="55"/>
      <c r="Q30" s="55"/>
      <c r="R30" s="13">
        <f t="shared" si="4"/>
        <v>600</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2</v>
      </c>
      <c r="K31" s="45">
        <f t="shared" si="1"/>
        <v>0</v>
      </c>
      <c r="L31" s="45">
        <f t="shared" si="2"/>
        <v>0</v>
      </c>
      <c r="M31" s="55"/>
      <c r="N31" s="54">
        <f t="shared" si="3"/>
        <v>0</v>
      </c>
      <c r="O31" s="55"/>
      <c r="P31" s="55"/>
      <c r="Q31" s="55"/>
      <c r="R31" s="13">
        <f t="shared" si="4"/>
        <v>2</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24</v>
      </c>
      <c r="K32" s="45">
        <f t="shared" si="1"/>
        <v>0</v>
      </c>
      <c r="L32" s="45">
        <f t="shared" si="2"/>
        <v>0</v>
      </c>
      <c r="M32" s="55"/>
      <c r="N32" s="54">
        <f t="shared" si="3"/>
        <v>6</v>
      </c>
      <c r="O32" s="55"/>
      <c r="P32" s="55"/>
      <c r="Q32" s="55"/>
      <c r="R32" s="13">
        <f t="shared" si="4"/>
        <v>24</v>
      </c>
      <c r="S32" s="14" t="str">
        <f t="shared" si="0"/>
        <v>OK</v>
      </c>
      <c r="T32" s="28"/>
      <c r="U32" s="32"/>
      <c r="V32" s="28"/>
      <c r="W32" s="29"/>
      <c r="X32" s="29"/>
      <c r="Y32" s="29"/>
      <c r="Z32" s="29"/>
      <c r="AA32" s="28"/>
      <c r="AB32" s="28"/>
      <c r="AC32" s="28"/>
      <c r="AD32" s="28"/>
      <c r="AE32" s="28"/>
      <c r="AF32" s="29"/>
      <c r="AG32" s="29"/>
      <c r="AH32" s="29"/>
      <c r="AI32" s="29"/>
      <c r="AJ32" s="29"/>
      <c r="AK32" s="29"/>
    </row>
    <row r="33" spans="1:55" ht="39.950000000000003" customHeight="1" x14ac:dyDescent="0.25">
      <c r="A33" s="90">
        <v>30</v>
      </c>
      <c r="B33" s="91" t="s">
        <v>118</v>
      </c>
      <c r="C33" s="148" t="s">
        <v>232</v>
      </c>
      <c r="D33" s="98" t="s">
        <v>136</v>
      </c>
      <c r="E33" s="101">
        <v>1504</v>
      </c>
      <c r="F33" s="105" t="s">
        <v>167</v>
      </c>
      <c r="G33" s="106" t="s">
        <v>179</v>
      </c>
      <c r="H33" s="106" t="s">
        <v>183</v>
      </c>
      <c r="I33" s="108">
        <v>5</v>
      </c>
      <c r="J33" s="8">
        <v>25</v>
      </c>
      <c r="K33" s="45">
        <f t="shared" si="1"/>
        <v>0</v>
      </c>
      <c r="L33" s="45">
        <f t="shared" si="2"/>
        <v>0</v>
      </c>
      <c r="M33" s="55"/>
      <c r="N33" s="54">
        <f t="shared" si="3"/>
        <v>6</v>
      </c>
      <c r="O33" s="55"/>
      <c r="P33" s="55"/>
      <c r="Q33" s="55"/>
      <c r="R33" s="13">
        <f t="shared" si="4"/>
        <v>25</v>
      </c>
      <c r="S33" s="14" t="str">
        <f t="shared" si="0"/>
        <v>OK</v>
      </c>
      <c r="T33" s="28"/>
      <c r="U33" s="32"/>
      <c r="V33" s="28"/>
      <c r="W33" s="29"/>
      <c r="X33" s="29"/>
      <c r="Y33" s="29"/>
      <c r="Z33" s="29"/>
      <c r="AA33" s="28"/>
      <c r="AB33" s="28"/>
      <c r="AC33" s="28"/>
      <c r="AD33" s="28"/>
      <c r="AE33" s="28"/>
      <c r="AF33" s="29"/>
      <c r="AG33" s="29"/>
      <c r="AH33" s="29"/>
      <c r="AI33" s="29"/>
      <c r="AJ33" s="29"/>
      <c r="AK33" s="29"/>
    </row>
    <row r="34" spans="1:55" ht="39.950000000000003" customHeight="1" x14ac:dyDescent="0.25">
      <c r="A34" s="88">
        <v>31</v>
      </c>
      <c r="B34" s="89" t="s">
        <v>121</v>
      </c>
      <c r="C34" s="167" t="s">
        <v>267</v>
      </c>
      <c r="D34" s="96" t="s">
        <v>137</v>
      </c>
      <c r="E34" s="100">
        <v>1504</v>
      </c>
      <c r="F34" s="104" t="s">
        <v>168</v>
      </c>
      <c r="G34" s="35" t="s">
        <v>180</v>
      </c>
      <c r="H34" s="35" t="s">
        <v>183</v>
      </c>
      <c r="I34" s="107">
        <v>5.14</v>
      </c>
      <c r="J34" s="8"/>
      <c r="K34" s="45">
        <f t="shared" si="1"/>
        <v>0</v>
      </c>
      <c r="L34" s="45">
        <f t="shared" si="2"/>
        <v>0</v>
      </c>
      <c r="M34" s="55"/>
      <c r="N34" s="54">
        <f t="shared" si="3"/>
        <v>0</v>
      </c>
      <c r="O34" s="55"/>
      <c r="P34" s="55"/>
      <c r="Q34" s="55"/>
      <c r="R34" s="13">
        <f t="shared" si="4"/>
        <v>0</v>
      </c>
      <c r="S34" s="14" t="str">
        <f t="shared" si="0"/>
        <v>OK</v>
      </c>
      <c r="T34" s="28"/>
      <c r="U34" s="32"/>
      <c r="V34" s="28"/>
      <c r="W34" s="29"/>
      <c r="X34" s="29"/>
      <c r="Y34" s="29"/>
      <c r="Z34" s="29"/>
      <c r="AA34" s="28"/>
      <c r="AB34" s="28"/>
      <c r="AC34" s="28"/>
      <c r="AD34" s="28"/>
      <c r="AE34" s="28"/>
      <c r="AF34" s="29"/>
      <c r="AG34" s="29"/>
      <c r="AH34" s="29"/>
      <c r="AI34" s="29"/>
      <c r="AJ34" s="29"/>
      <c r="AK34" s="29"/>
    </row>
    <row r="35" spans="1:55" ht="39.950000000000003" customHeight="1" x14ac:dyDescent="0.25">
      <c r="A35" s="90">
        <v>32</v>
      </c>
      <c r="B35" s="91" t="s">
        <v>122</v>
      </c>
      <c r="C35" s="168" t="s">
        <v>268</v>
      </c>
      <c r="D35" s="97" t="s">
        <v>138</v>
      </c>
      <c r="E35" s="101">
        <v>1602</v>
      </c>
      <c r="F35" s="105" t="s">
        <v>169</v>
      </c>
      <c r="G35" s="106" t="s">
        <v>173</v>
      </c>
      <c r="H35" s="106" t="s">
        <v>184</v>
      </c>
      <c r="I35" s="108">
        <v>150</v>
      </c>
      <c r="J35" s="8">
        <v>12</v>
      </c>
      <c r="K35" s="45">
        <f t="shared" si="1"/>
        <v>0</v>
      </c>
      <c r="L35" s="45">
        <f t="shared" si="2"/>
        <v>0</v>
      </c>
      <c r="M35" s="55"/>
      <c r="N35" s="54">
        <f t="shared" si="3"/>
        <v>3</v>
      </c>
      <c r="O35" s="55"/>
      <c r="P35" s="55"/>
      <c r="Q35" s="55"/>
      <c r="R35" s="13">
        <f t="shared" si="4"/>
        <v>12</v>
      </c>
      <c r="S35" s="14" t="str">
        <f t="shared" si="0"/>
        <v>OK</v>
      </c>
      <c r="T35" s="28"/>
      <c r="U35" s="32"/>
      <c r="V35" s="28"/>
      <c r="W35" s="29"/>
      <c r="X35" s="29"/>
      <c r="Y35" s="29"/>
      <c r="Z35" s="29"/>
      <c r="AA35" s="28"/>
      <c r="AB35" s="28"/>
      <c r="AC35" s="28"/>
      <c r="AD35" s="28"/>
      <c r="AE35" s="28"/>
      <c r="AF35" s="29"/>
      <c r="AG35" s="29"/>
      <c r="AH35" s="29"/>
      <c r="AI35" s="29"/>
      <c r="AJ35" s="29"/>
      <c r="AK35" s="29"/>
    </row>
    <row r="36" spans="1:55" ht="39.950000000000003" customHeight="1" x14ac:dyDescent="0.25">
      <c r="A36" s="88">
        <v>33</v>
      </c>
      <c r="B36" s="89" t="s">
        <v>122</v>
      </c>
      <c r="C36" s="167" t="s">
        <v>269</v>
      </c>
      <c r="D36" s="96" t="s">
        <v>138</v>
      </c>
      <c r="E36" s="100">
        <v>1602</v>
      </c>
      <c r="F36" s="104" t="s">
        <v>170</v>
      </c>
      <c r="G36" s="35" t="s">
        <v>173</v>
      </c>
      <c r="H36" s="35" t="s">
        <v>184</v>
      </c>
      <c r="I36" s="107">
        <v>315</v>
      </c>
      <c r="J36" s="8">
        <v>12</v>
      </c>
      <c r="K36" s="45">
        <f t="shared" si="1"/>
        <v>0</v>
      </c>
      <c r="L36" s="45">
        <f t="shared" si="2"/>
        <v>0</v>
      </c>
      <c r="M36" s="55"/>
      <c r="N36" s="54">
        <f t="shared" si="3"/>
        <v>3</v>
      </c>
      <c r="O36" s="55"/>
      <c r="P36" s="55"/>
      <c r="Q36" s="55"/>
      <c r="R36" s="13">
        <f t="shared" si="4"/>
        <v>12</v>
      </c>
      <c r="S36" s="14" t="str">
        <f t="shared" si="0"/>
        <v>OK</v>
      </c>
      <c r="T36" s="28"/>
      <c r="U36" s="32"/>
      <c r="V36" s="28"/>
      <c r="W36" s="29"/>
      <c r="X36" s="29"/>
      <c r="Y36" s="29"/>
      <c r="Z36" s="29"/>
      <c r="AA36" s="28"/>
      <c r="AB36" s="28"/>
      <c r="AC36" s="28"/>
      <c r="AD36" s="28"/>
      <c r="AE36" s="28"/>
      <c r="AF36" s="29"/>
      <c r="AG36" s="29"/>
      <c r="AH36" s="29"/>
      <c r="AI36" s="29"/>
      <c r="AJ36" s="29"/>
      <c r="AK36" s="29"/>
    </row>
    <row r="37" spans="1:55" ht="39.950000000000003" customHeight="1" x14ac:dyDescent="0.25">
      <c r="A37" s="94">
        <v>34</v>
      </c>
      <c r="B37" s="95" t="s">
        <v>122</v>
      </c>
      <c r="C37" s="168" t="s">
        <v>270</v>
      </c>
      <c r="D37" s="99" t="s">
        <v>138</v>
      </c>
      <c r="E37" s="103">
        <v>1806</v>
      </c>
      <c r="F37" s="105" t="s">
        <v>171</v>
      </c>
      <c r="G37" s="106" t="s">
        <v>173</v>
      </c>
      <c r="H37" s="106" t="s">
        <v>184</v>
      </c>
      <c r="I37" s="109">
        <v>780</v>
      </c>
      <c r="J37" s="8">
        <v>2</v>
      </c>
      <c r="K37" s="45">
        <f t="shared" si="1"/>
        <v>0</v>
      </c>
      <c r="L37" s="45">
        <f t="shared" si="2"/>
        <v>0</v>
      </c>
      <c r="M37" s="55"/>
      <c r="N37" s="54">
        <f t="shared" si="3"/>
        <v>0</v>
      </c>
      <c r="O37" s="55"/>
      <c r="P37" s="55"/>
      <c r="Q37" s="55"/>
      <c r="R37" s="13">
        <f t="shared" si="4"/>
        <v>2</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55" ht="39.950000000000003" customHeight="1" x14ac:dyDescent="0.25">
      <c r="J38" s="4">
        <f>SUM(J4:J37)</f>
        <v>4315</v>
      </c>
      <c r="R38" s="16">
        <f>SUM(R4:R37)</f>
        <v>4315</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c r="AM38" s="166"/>
      <c r="AN38" s="166"/>
      <c r="AO38" s="166"/>
      <c r="AP38" s="166"/>
      <c r="AQ38" s="166"/>
      <c r="AR38" s="166"/>
      <c r="AS38" s="166"/>
      <c r="AT38" s="166"/>
      <c r="AU38" s="166"/>
      <c r="AV38" s="166"/>
      <c r="AW38" s="166"/>
      <c r="AX38" s="166"/>
      <c r="AY38" s="166"/>
      <c r="AZ38" s="166"/>
      <c r="BA38" s="166"/>
      <c r="BB38" s="166"/>
      <c r="BC38" s="166"/>
    </row>
    <row r="39" spans="1:55" ht="39.950000000000003" customHeight="1" x14ac:dyDescent="0.25">
      <c r="J39" s="83">
        <f>SUMPRODUCT($I$4:$I$37,J4:J37)</f>
        <v>33393.840000000011</v>
      </c>
      <c r="K39" s="83">
        <f>SUMPRODUCT($I$4:$I$37,K4:K37)</f>
        <v>0</v>
      </c>
      <c r="L39" s="83">
        <f>SUMPRODUCT($I$4:$I$37,L4:L37)</f>
        <v>0</v>
      </c>
      <c r="T39" s="112"/>
      <c r="U39" s="169"/>
      <c r="V39" s="113"/>
      <c r="W39" s="166"/>
      <c r="X39" s="166"/>
      <c r="Y39" s="114"/>
      <c r="Z39" s="170"/>
      <c r="AA39" s="113"/>
      <c r="AB39" s="113"/>
      <c r="AC39" s="113"/>
      <c r="AD39" s="113"/>
      <c r="AE39" s="113"/>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row>
    <row r="40" spans="1:55" ht="39.950000000000003" customHeight="1" x14ac:dyDescent="0.25">
      <c r="T40" s="112"/>
      <c r="U40" s="169"/>
      <c r="V40" s="113"/>
      <c r="W40" s="166"/>
      <c r="X40" s="166"/>
      <c r="Y40" s="114"/>
      <c r="Z40" s="170"/>
      <c r="AA40" s="113"/>
      <c r="AB40" s="113"/>
      <c r="AC40" s="113"/>
      <c r="AD40" s="113"/>
      <c r="AE40" s="113"/>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6"/>
      <c r="BB40" s="166"/>
      <c r="BC40" s="166"/>
    </row>
    <row r="41" spans="1:55" ht="39.950000000000003" customHeight="1" x14ac:dyDescent="0.25">
      <c r="T41" s="112"/>
      <c r="U41" s="169"/>
      <c r="V41" s="113"/>
      <c r="W41" s="166"/>
      <c r="X41" s="166"/>
      <c r="Y41" s="114"/>
      <c r="Z41" s="170"/>
      <c r="AA41" s="113"/>
      <c r="AB41" s="113"/>
      <c r="AC41" s="113"/>
      <c r="AD41" s="113"/>
      <c r="AE41" s="113"/>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6"/>
      <c r="BB41" s="166"/>
      <c r="BC41" s="166"/>
    </row>
    <row r="42" spans="1:55" ht="39.950000000000003" customHeight="1" x14ac:dyDescent="0.25">
      <c r="T42" s="112"/>
      <c r="U42" s="169"/>
      <c r="V42" s="113"/>
      <c r="W42" s="166"/>
      <c r="X42" s="166"/>
      <c r="Y42" s="114"/>
      <c r="Z42" s="170"/>
      <c r="AA42" s="113"/>
      <c r="AB42" s="113"/>
      <c r="AC42" s="113"/>
      <c r="AD42" s="113"/>
      <c r="AE42" s="113"/>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row>
    <row r="43" spans="1:55" ht="39.950000000000003" customHeight="1" x14ac:dyDescent="0.25">
      <c r="T43" s="112"/>
      <c r="U43" s="169"/>
      <c r="V43" s="113"/>
      <c r="W43" s="166"/>
      <c r="X43" s="166"/>
      <c r="Y43" s="114"/>
      <c r="Z43" s="170"/>
      <c r="AA43" s="113"/>
      <c r="AB43" s="113"/>
      <c r="AC43" s="113"/>
      <c r="AD43" s="113"/>
      <c r="AE43" s="113"/>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6"/>
      <c r="BB43" s="166"/>
      <c r="BC43" s="166"/>
    </row>
    <row r="44" spans="1:55" ht="39.950000000000003" customHeight="1" x14ac:dyDescent="0.25">
      <c r="T44" s="112"/>
      <c r="U44" s="169"/>
      <c r="V44" s="113"/>
      <c r="W44" s="166"/>
      <c r="X44" s="166"/>
      <c r="Y44" s="114"/>
      <c r="Z44" s="170"/>
      <c r="AA44" s="113"/>
      <c r="AB44" s="113"/>
      <c r="AC44" s="113"/>
      <c r="AD44" s="113"/>
      <c r="AE44" s="113"/>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row>
    <row r="45" spans="1:55" ht="39.950000000000003" customHeight="1" x14ac:dyDescent="0.25">
      <c r="T45" s="112"/>
      <c r="U45" s="169"/>
      <c r="V45" s="113"/>
      <c r="W45" s="166"/>
      <c r="X45" s="166"/>
      <c r="Y45" s="114"/>
      <c r="Z45" s="170"/>
      <c r="AA45" s="113"/>
      <c r="AB45" s="113"/>
      <c r="AC45" s="113"/>
      <c r="AD45" s="113"/>
      <c r="AE45" s="113"/>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row>
    <row r="46" spans="1:55" ht="39.950000000000003" customHeight="1" x14ac:dyDescent="0.25">
      <c r="T46" s="112"/>
      <c r="U46" s="169"/>
      <c r="V46" s="113"/>
      <c r="W46" s="166"/>
      <c r="X46" s="166"/>
      <c r="Y46" s="114"/>
      <c r="Z46" s="170"/>
      <c r="AA46" s="113"/>
      <c r="AB46" s="113"/>
      <c r="AC46" s="113"/>
      <c r="AD46" s="113"/>
      <c r="AE46" s="113"/>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6"/>
      <c r="BB46" s="166"/>
      <c r="BC46" s="166"/>
    </row>
    <row r="47" spans="1:55" ht="39.950000000000003" customHeight="1" x14ac:dyDescent="0.25">
      <c r="T47" s="112"/>
      <c r="U47" s="169"/>
      <c r="V47" s="113"/>
      <c r="W47" s="166"/>
      <c r="X47" s="166"/>
      <c r="Y47" s="114"/>
      <c r="Z47" s="170"/>
      <c r="AA47" s="113"/>
      <c r="AB47" s="113"/>
      <c r="AC47" s="113"/>
      <c r="AD47" s="113"/>
      <c r="AE47" s="113"/>
      <c r="AF47" s="166"/>
      <c r="AG47" s="166"/>
      <c r="AH47" s="166"/>
      <c r="AI47" s="166"/>
      <c r="AJ47" s="166"/>
      <c r="AK47" s="166"/>
      <c r="AL47" s="166"/>
      <c r="AM47" s="166"/>
      <c r="AN47" s="166"/>
      <c r="AO47" s="166"/>
      <c r="AP47" s="166"/>
      <c r="AQ47" s="166"/>
      <c r="AR47" s="166"/>
      <c r="AS47" s="166"/>
      <c r="AT47" s="166"/>
      <c r="AU47" s="166"/>
      <c r="AV47" s="166"/>
      <c r="AW47" s="166"/>
      <c r="AX47" s="166"/>
      <c r="AY47" s="166"/>
      <c r="AZ47" s="166"/>
      <c r="BA47" s="166"/>
      <c r="BB47" s="166"/>
      <c r="BC47" s="166"/>
    </row>
    <row r="48" spans="1:55" ht="39.950000000000003" customHeight="1" x14ac:dyDescent="0.25">
      <c r="T48" s="112"/>
      <c r="U48" s="169"/>
      <c r="V48" s="113"/>
      <c r="W48" s="166"/>
      <c r="X48" s="166"/>
      <c r="Y48" s="114"/>
      <c r="Z48" s="170"/>
      <c r="AA48" s="113"/>
      <c r="AB48" s="113"/>
      <c r="AC48" s="113"/>
      <c r="AD48" s="113"/>
      <c r="AE48" s="113"/>
      <c r="AF48" s="166"/>
      <c r="AG48" s="166"/>
      <c r="AH48" s="166"/>
      <c r="AI48" s="166"/>
      <c r="AJ48" s="166"/>
      <c r="AK48" s="166"/>
      <c r="AL48" s="166"/>
      <c r="AM48" s="166"/>
      <c r="AN48" s="166"/>
      <c r="AO48" s="166"/>
      <c r="AP48" s="166"/>
      <c r="AQ48" s="166"/>
      <c r="AR48" s="166"/>
      <c r="AS48" s="166"/>
      <c r="AT48" s="166"/>
      <c r="AU48" s="166"/>
      <c r="AV48" s="166"/>
      <c r="AW48" s="166"/>
      <c r="AX48" s="166"/>
      <c r="AY48" s="166"/>
      <c r="AZ48" s="166"/>
      <c r="BA48" s="166"/>
      <c r="BB48" s="166"/>
      <c r="BC48" s="166"/>
    </row>
    <row r="49" spans="20:55" ht="39.950000000000003" customHeight="1" x14ac:dyDescent="0.25">
      <c r="T49" s="112"/>
      <c r="U49" s="169"/>
      <c r="V49" s="113"/>
      <c r="W49" s="166"/>
      <c r="X49" s="166"/>
      <c r="Y49" s="114"/>
      <c r="Z49" s="170"/>
      <c r="AA49" s="113"/>
      <c r="AB49" s="113"/>
      <c r="AC49" s="113"/>
      <c r="AD49" s="113"/>
      <c r="AE49" s="113"/>
      <c r="AF49" s="166"/>
      <c r="AG49" s="166"/>
      <c r="AH49" s="166"/>
      <c r="AI49" s="166"/>
      <c r="AJ49" s="166"/>
      <c r="AK49" s="166"/>
      <c r="AL49" s="166"/>
      <c r="AM49" s="166"/>
      <c r="AN49" s="166"/>
      <c r="AO49" s="166"/>
      <c r="AP49" s="166"/>
      <c r="AQ49" s="166"/>
      <c r="AR49" s="166"/>
      <c r="AS49" s="166"/>
      <c r="AT49" s="166"/>
      <c r="AU49" s="166"/>
      <c r="AV49" s="166"/>
      <c r="AW49" s="166"/>
      <c r="AX49" s="166"/>
      <c r="AY49" s="166"/>
      <c r="AZ49" s="166"/>
      <c r="BA49" s="166"/>
      <c r="BB49" s="166"/>
      <c r="BC49" s="166"/>
    </row>
    <row r="50" spans="20:55" ht="39.950000000000003" customHeight="1" x14ac:dyDescent="0.25">
      <c r="T50" s="112"/>
      <c r="U50" s="169"/>
      <c r="V50" s="113"/>
      <c r="W50" s="166"/>
      <c r="X50" s="166"/>
      <c r="Y50" s="114"/>
      <c r="Z50" s="170"/>
      <c r="AA50" s="113"/>
      <c r="AB50" s="113"/>
      <c r="AC50" s="113"/>
      <c r="AD50" s="113"/>
      <c r="AE50" s="113"/>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6"/>
      <c r="BB50" s="166"/>
      <c r="BC50" s="166"/>
    </row>
    <row r="51" spans="20:55" ht="39.950000000000003" customHeight="1" x14ac:dyDescent="0.25">
      <c r="T51" s="112"/>
      <c r="U51" s="169"/>
      <c r="V51" s="113"/>
      <c r="W51" s="166"/>
      <c r="X51" s="166"/>
      <c r="Y51" s="114"/>
      <c r="Z51" s="170"/>
      <c r="AA51" s="113"/>
      <c r="AB51" s="113"/>
      <c r="AC51" s="113"/>
      <c r="AD51" s="113"/>
      <c r="AE51" s="113"/>
      <c r="AF51" s="166"/>
      <c r="AG51" s="166"/>
      <c r="AH51" s="166"/>
      <c r="AI51" s="166"/>
      <c r="AJ51" s="166"/>
      <c r="AK51" s="166"/>
      <c r="AL51" s="166"/>
      <c r="AM51" s="166"/>
      <c r="AN51" s="166"/>
      <c r="AO51" s="166"/>
      <c r="AP51" s="166"/>
      <c r="AQ51" s="166"/>
      <c r="AR51" s="166"/>
      <c r="AS51" s="166"/>
      <c r="AT51" s="166"/>
      <c r="AU51" s="166"/>
      <c r="AV51" s="166"/>
      <c r="AW51" s="166"/>
      <c r="AX51" s="166"/>
      <c r="AY51" s="166"/>
      <c r="AZ51" s="166"/>
      <c r="BA51" s="166"/>
      <c r="BB51" s="166"/>
      <c r="BC51" s="166"/>
    </row>
    <row r="52" spans="20:55" ht="39.950000000000003" customHeight="1" x14ac:dyDescent="0.25">
      <c r="T52" s="112"/>
      <c r="U52" s="169"/>
      <c r="V52" s="113"/>
      <c r="W52" s="166"/>
      <c r="X52" s="166"/>
      <c r="Y52" s="114"/>
      <c r="Z52" s="170"/>
      <c r="AA52" s="113"/>
      <c r="AB52" s="113"/>
      <c r="AC52" s="113"/>
      <c r="AD52" s="113"/>
      <c r="AE52" s="113"/>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6"/>
      <c r="BB52" s="166"/>
      <c r="BC52" s="166"/>
    </row>
    <row r="53" spans="20:55" ht="39.950000000000003" customHeight="1" x14ac:dyDescent="0.25">
      <c r="T53" s="112"/>
      <c r="U53" s="169"/>
      <c r="V53" s="113"/>
      <c r="W53" s="166"/>
      <c r="X53" s="166"/>
      <c r="Y53" s="114"/>
      <c r="Z53" s="170"/>
      <c r="AA53" s="113"/>
      <c r="AB53" s="113"/>
      <c r="AC53" s="113"/>
      <c r="AD53" s="113"/>
      <c r="AE53" s="113"/>
      <c r="AF53" s="166"/>
      <c r="AG53" s="166"/>
      <c r="AH53" s="166"/>
      <c r="AI53" s="166"/>
      <c r="AJ53" s="166"/>
      <c r="AK53" s="166"/>
      <c r="AL53" s="166"/>
      <c r="AM53" s="166"/>
      <c r="AN53" s="166"/>
      <c r="AO53" s="166"/>
      <c r="AP53" s="166"/>
      <c r="AQ53" s="166"/>
      <c r="AR53" s="166"/>
      <c r="AS53" s="166"/>
      <c r="AT53" s="166"/>
      <c r="AU53" s="166"/>
      <c r="AV53" s="166"/>
      <c r="AW53" s="166"/>
      <c r="AX53" s="166"/>
      <c r="AY53" s="166"/>
      <c r="AZ53" s="166"/>
      <c r="BA53" s="166"/>
      <c r="BB53" s="166"/>
      <c r="BC53" s="166"/>
    </row>
    <row r="54" spans="20:55" ht="39.950000000000003" customHeight="1" x14ac:dyDescent="0.25">
      <c r="T54" s="112"/>
      <c r="U54" s="169"/>
      <c r="V54" s="113"/>
      <c r="W54" s="166"/>
      <c r="X54" s="166"/>
      <c r="Y54" s="114"/>
      <c r="Z54" s="170"/>
      <c r="AA54" s="113"/>
      <c r="AB54" s="113"/>
      <c r="AC54" s="113"/>
      <c r="AD54" s="113"/>
      <c r="AE54" s="113"/>
      <c r="AF54" s="166"/>
      <c r="AG54" s="166"/>
      <c r="AH54" s="166"/>
      <c r="AI54" s="166"/>
      <c r="AJ54" s="166"/>
      <c r="AK54" s="166"/>
      <c r="AL54" s="166"/>
      <c r="AM54" s="166"/>
      <c r="AN54" s="166"/>
      <c r="AO54" s="166"/>
      <c r="AP54" s="166"/>
      <c r="AQ54" s="166"/>
      <c r="AR54" s="166"/>
      <c r="AS54" s="166"/>
      <c r="AT54" s="166"/>
      <c r="AU54" s="166"/>
      <c r="AV54" s="166"/>
      <c r="AW54" s="166"/>
      <c r="AX54" s="166"/>
      <c r="AY54" s="166"/>
      <c r="AZ54" s="166"/>
      <c r="BA54" s="166"/>
      <c r="BB54" s="166"/>
      <c r="BC54" s="166"/>
    </row>
    <row r="55" spans="20:55" ht="39.950000000000003" customHeight="1" x14ac:dyDescent="0.25">
      <c r="T55" s="112"/>
      <c r="U55" s="169"/>
      <c r="V55" s="113"/>
      <c r="W55" s="166"/>
      <c r="X55" s="166"/>
      <c r="Y55" s="114"/>
      <c r="Z55" s="170"/>
      <c r="AA55" s="113"/>
      <c r="AB55" s="113"/>
      <c r="AC55" s="113"/>
      <c r="AD55" s="113"/>
      <c r="AE55" s="113"/>
      <c r="AF55" s="166"/>
      <c r="AG55" s="166"/>
      <c r="AH55" s="166"/>
      <c r="AI55" s="166"/>
      <c r="AJ55" s="166"/>
      <c r="AK55" s="166"/>
      <c r="AL55" s="166"/>
      <c r="AM55" s="166"/>
      <c r="AN55" s="166"/>
      <c r="AO55" s="166"/>
      <c r="AP55" s="166"/>
      <c r="AQ55" s="166"/>
      <c r="AR55" s="166"/>
      <c r="AS55" s="166"/>
      <c r="AT55" s="166"/>
      <c r="AU55" s="166"/>
      <c r="AV55" s="166"/>
      <c r="AW55" s="166"/>
      <c r="AX55" s="166"/>
      <c r="AY55" s="166"/>
      <c r="AZ55" s="166"/>
      <c r="BA55" s="166"/>
      <c r="BB55" s="166"/>
      <c r="BC55" s="166"/>
    </row>
    <row r="56" spans="20:55" ht="39.950000000000003" customHeight="1" x14ac:dyDescent="0.25">
      <c r="T56" s="112"/>
      <c r="U56" s="169"/>
      <c r="V56" s="113"/>
      <c r="W56" s="166"/>
      <c r="X56" s="166"/>
      <c r="Y56" s="114"/>
      <c r="Z56" s="170"/>
      <c r="AA56" s="113"/>
      <c r="AB56" s="113"/>
      <c r="AC56" s="113"/>
      <c r="AD56" s="113"/>
      <c r="AE56" s="113"/>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6"/>
      <c r="BB56" s="166"/>
      <c r="BC56" s="166"/>
    </row>
    <row r="57" spans="20:55" ht="39.950000000000003" customHeight="1" x14ac:dyDescent="0.25">
      <c r="T57" s="112"/>
      <c r="U57" s="169"/>
      <c r="V57" s="113"/>
      <c r="W57" s="166"/>
      <c r="X57" s="166"/>
      <c r="Y57" s="114"/>
      <c r="Z57" s="170"/>
      <c r="AA57" s="113"/>
      <c r="AB57" s="113"/>
      <c r="AC57" s="113"/>
      <c r="AD57" s="113"/>
      <c r="AE57" s="113"/>
      <c r="AF57" s="166"/>
      <c r="AG57" s="166"/>
      <c r="AH57" s="166"/>
      <c r="AI57" s="166"/>
      <c r="AJ57" s="166"/>
      <c r="AK57" s="166"/>
      <c r="AL57" s="166"/>
      <c r="AM57" s="166"/>
      <c r="AN57" s="166"/>
      <c r="AO57" s="166"/>
      <c r="AP57" s="166"/>
      <c r="AQ57" s="166"/>
      <c r="AR57" s="166"/>
      <c r="AS57" s="166"/>
      <c r="AT57" s="166"/>
      <c r="AU57" s="166"/>
      <c r="AV57" s="166"/>
      <c r="AW57" s="166"/>
      <c r="AX57" s="166"/>
      <c r="AY57" s="166"/>
      <c r="AZ57" s="166"/>
      <c r="BA57" s="166"/>
      <c r="BB57" s="166"/>
      <c r="BC57" s="166"/>
    </row>
    <row r="58" spans="20:55" ht="39.950000000000003" customHeight="1" x14ac:dyDescent="0.25">
      <c r="T58" s="112"/>
      <c r="U58" s="169"/>
      <c r="V58" s="113"/>
      <c r="W58" s="166"/>
      <c r="X58" s="166"/>
      <c r="Y58" s="114"/>
      <c r="Z58" s="170"/>
      <c r="AA58" s="113"/>
      <c r="AB58" s="113"/>
      <c r="AC58" s="113"/>
      <c r="AD58" s="113"/>
      <c r="AE58" s="113"/>
      <c r="AF58" s="166"/>
      <c r="AG58" s="166"/>
      <c r="AH58" s="166"/>
      <c r="AI58" s="166"/>
      <c r="AJ58" s="166"/>
      <c r="AK58" s="166"/>
      <c r="AL58" s="166"/>
      <c r="AM58" s="166"/>
      <c r="AN58" s="166"/>
      <c r="AO58" s="166"/>
      <c r="AP58" s="166"/>
      <c r="AQ58" s="166"/>
      <c r="AR58" s="166"/>
      <c r="AS58" s="166"/>
      <c r="AT58" s="166"/>
      <c r="AU58" s="166"/>
      <c r="AV58" s="166"/>
      <c r="AW58" s="166"/>
      <c r="AX58" s="166"/>
      <c r="AY58" s="166"/>
      <c r="AZ58" s="166"/>
      <c r="BA58" s="166"/>
      <c r="BB58" s="166"/>
      <c r="BC58" s="166"/>
    </row>
    <row r="59" spans="20:55" ht="39.950000000000003" customHeight="1" x14ac:dyDescent="0.25">
      <c r="T59" s="171"/>
      <c r="U59" s="171"/>
      <c r="V59" s="171"/>
      <c r="W59" s="171"/>
      <c r="X59" s="171"/>
      <c r="Y59" s="171"/>
      <c r="Z59" s="171"/>
      <c r="AA59" s="171"/>
      <c r="AB59" s="171"/>
      <c r="AC59" s="171"/>
      <c r="AD59" s="171"/>
      <c r="AE59" s="171"/>
      <c r="AF59" s="166"/>
      <c r="AG59" s="166"/>
      <c r="AH59" s="166"/>
      <c r="AI59" s="166"/>
      <c r="AJ59" s="166"/>
      <c r="AK59" s="166"/>
      <c r="AL59" s="166"/>
      <c r="AM59" s="166"/>
      <c r="AN59" s="166"/>
      <c r="AO59" s="166"/>
      <c r="AP59" s="166"/>
      <c r="AQ59" s="166"/>
      <c r="AR59" s="166"/>
      <c r="AS59" s="166"/>
      <c r="AT59" s="166"/>
      <c r="AU59" s="166"/>
      <c r="AV59" s="166"/>
      <c r="AW59" s="166"/>
      <c r="AX59" s="166"/>
      <c r="AY59" s="166"/>
      <c r="AZ59" s="166"/>
      <c r="BA59" s="166"/>
      <c r="BB59" s="166"/>
      <c r="BC59" s="166"/>
    </row>
    <row r="60" spans="20:55" ht="39.950000000000003" customHeight="1" x14ac:dyDescent="0.25">
      <c r="T60" s="171"/>
      <c r="U60" s="171"/>
      <c r="V60" s="171"/>
      <c r="W60" s="171"/>
      <c r="X60" s="171"/>
      <c r="Y60" s="171"/>
      <c r="Z60" s="171"/>
      <c r="AA60" s="171"/>
      <c r="AB60" s="171"/>
      <c r="AC60" s="171"/>
      <c r="AD60" s="171"/>
      <c r="AE60" s="171"/>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6"/>
      <c r="BC60" s="166"/>
    </row>
    <row r="61" spans="20:55" ht="39.950000000000003" customHeight="1" x14ac:dyDescent="0.25">
      <c r="T61" s="171"/>
      <c r="U61" s="171"/>
      <c r="V61" s="171"/>
      <c r="W61" s="171"/>
      <c r="X61" s="171"/>
      <c r="Y61" s="171"/>
      <c r="Z61" s="171"/>
      <c r="AA61" s="171"/>
      <c r="AB61" s="171"/>
      <c r="AC61" s="171"/>
      <c r="AD61" s="171"/>
      <c r="AE61" s="171"/>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row>
    <row r="62" spans="20:55" ht="39.950000000000003" customHeight="1" x14ac:dyDescent="0.25">
      <c r="T62" s="171"/>
      <c r="U62" s="171"/>
      <c r="V62" s="171"/>
      <c r="W62" s="171"/>
      <c r="X62" s="171"/>
      <c r="Y62" s="171"/>
      <c r="Z62" s="171"/>
      <c r="AA62" s="171"/>
      <c r="AB62" s="171"/>
      <c r="AC62" s="171"/>
      <c r="AD62" s="171"/>
      <c r="AE62" s="171"/>
      <c r="AF62" s="166"/>
      <c r="AG62" s="166"/>
      <c r="AH62" s="166"/>
      <c r="AI62" s="166"/>
      <c r="AJ62" s="166"/>
      <c r="AK62" s="166"/>
      <c r="AL62" s="166"/>
      <c r="AM62" s="166"/>
      <c r="AN62" s="166"/>
      <c r="AO62" s="166"/>
      <c r="AP62" s="166"/>
      <c r="AQ62" s="166"/>
      <c r="AR62" s="166"/>
      <c r="AS62" s="166"/>
      <c r="AT62" s="166"/>
      <c r="AU62" s="166"/>
      <c r="AV62" s="166"/>
      <c r="AW62" s="166"/>
      <c r="AX62" s="166"/>
      <c r="AY62" s="166"/>
      <c r="AZ62" s="166"/>
      <c r="BA62" s="166"/>
      <c r="BB62" s="166"/>
      <c r="BC62" s="166"/>
    </row>
    <row r="63" spans="20:55" ht="39.950000000000003" customHeight="1" x14ac:dyDescent="0.25">
      <c r="T63" s="171"/>
      <c r="U63" s="171"/>
      <c r="V63" s="171"/>
      <c r="W63" s="171"/>
      <c r="X63" s="171"/>
      <c r="Y63" s="171"/>
      <c r="Z63" s="171"/>
      <c r="AA63" s="171"/>
      <c r="AB63" s="171"/>
      <c r="AC63" s="171"/>
      <c r="AD63" s="171"/>
      <c r="AE63" s="171"/>
      <c r="AF63" s="166"/>
      <c r="AG63" s="166"/>
      <c r="AH63" s="166"/>
      <c r="AI63" s="166"/>
      <c r="AJ63" s="166"/>
      <c r="AK63" s="166"/>
      <c r="AL63" s="166"/>
      <c r="AM63" s="166"/>
      <c r="AN63" s="166"/>
      <c r="AO63" s="166"/>
      <c r="AP63" s="166"/>
      <c r="AQ63" s="166"/>
      <c r="AR63" s="166"/>
      <c r="AS63" s="166"/>
      <c r="AT63" s="166"/>
      <c r="AU63" s="166"/>
      <c r="AV63" s="166"/>
      <c r="AW63" s="166"/>
      <c r="AX63" s="166"/>
      <c r="AY63" s="166"/>
      <c r="AZ63" s="166"/>
      <c r="BA63" s="166"/>
      <c r="BB63" s="166"/>
      <c r="BC63" s="166"/>
    </row>
    <row r="64" spans="20:55" ht="39.950000000000003" customHeight="1" x14ac:dyDescent="0.25">
      <c r="T64" s="171"/>
      <c r="U64" s="171"/>
      <c r="V64" s="171"/>
      <c r="W64" s="171"/>
      <c r="X64" s="171"/>
      <c r="Y64" s="171"/>
      <c r="Z64" s="171"/>
      <c r="AA64" s="171"/>
      <c r="AB64" s="171"/>
      <c r="AC64" s="171"/>
      <c r="AD64" s="171"/>
      <c r="AE64" s="171"/>
      <c r="AF64" s="166"/>
      <c r="AG64" s="166"/>
      <c r="AH64" s="166"/>
      <c r="AI64" s="166"/>
      <c r="AJ64" s="166"/>
      <c r="AK64" s="166"/>
      <c r="AL64" s="166"/>
      <c r="AM64" s="166"/>
      <c r="AN64" s="166"/>
      <c r="AO64" s="166"/>
      <c r="AP64" s="166"/>
      <c r="AQ64" s="166"/>
      <c r="AR64" s="166"/>
      <c r="AS64" s="166"/>
      <c r="AT64" s="166"/>
      <c r="AU64" s="166"/>
      <c r="AV64" s="166"/>
      <c r="AW64" s="166"/>
      <c r="AX64" s="166"/>
      <c r="AY64" s="166"/>
      <c r="AZ64" s="166"/>
      <c r="BA64" s="166"/>
      <c r="BB64" s="166"/>
      <c r="BC64" s="166"/>
    </row>
    <row r="65" spans="20:55" ht="39.950000000000003" customHeight="1" x14ac:dyDescent="0.25">
      <c r="T65" s="171"/>
      <c r="U65" s="171"/>
      <c r="V65" s="171"/>
      <c r="W65" s="171"/>
      <c r="X65" s="171"/>
      <c r="Y65" s="171"/>
      <c r="Z65" s="171"/>
      <c r="AA65" s="171"/>
      <c r="AB65" s="171"/>
      <c r="AC65" s="171"/>
      <c r="AD65" s="171"/>
      <c r="AE65" s="171"/>
      <c r="AF65" s="166"/>
      <c r="AG65" s="166"/>
      <c r="AH65" s="166"/>
      <c r="AI65" s="166"/>
      <c r="AJ65" s="166"/>
      <c r="AK65" s="166"/>
      <c r="AL65" s="166"/>
      <c r="AM65" s="166"/>
      <c r="AN65" s="166"/>
      <c r="AO65" s="166"/>
      <c r="AP65" s="166"/>
      <c r="AQ65" s="166"/>
      <c r="AR65" s="166"/>
      <c r="AS65" s="166"/>
      <c r="AT65" s="166"/>
      <c r="AU65" s="166"/>
      <c r="AV65" s="166"/>
      <c r="AW65" s="166"/>
      <c r="AX65" s="166"/>
      <c r="AY65" s="166"/>
      <c r="AZ65" s="166"/>
      <c r="BA65" s="166"/>
      <c r="BB65" s="166"/>
      <c r="BC65" s="166"/>
    </row>
    <row r="66" spans="20:55" ht="39.950000000000003" customHeight="1" x14ac:dyDescent="0.25">
      <c r="T66" s="171"/>
      <c r="U66" s="171"/>
      <c r="V66" s="171"/>
      <c r="W66" s="171"/>
      <c r="X66" s="171"/>
      <c r="Y66" s="171"/>
      <c r="Z66" s="171"/>
      <c r="AA66" s="171"/>
      <c r="AB66" s="171"/>
      <c r="AC66" s="171"/>
      <c r="AD66" s="171"/>
      <c r="AE66" s="171"/>
      <c r="AF66" s="166"/>
      <c r="AG66" s="166"/>
      <c r="AH66" s="166"/>
      <c r="AI66" s="166"/>
      <c r="AJ66" s="166"/>
      <c r="AK66" s="166"/>
      <c r="AL66" s="166"/>
      <c r="AM66" s="166"/>
      <c r="AN66" s="166"/>
      <c r="AO66" s="166"/>
      <c r="AP66" s="166"/>
      <c r="AQ66" s="166"/>
      <c r="AR66" s="166"/>
      <c r="AS66" s="166"/>
      <c r="AT66" s="166"/>
      <c r="AU66" s="166"/>
      <c r="AV66" s="166"/>
      <c r="AW66" s="166"/>
      <c r="AX66" s="166"/>
      <c r="AY66" s="166"/>
      <c r="AZ66" s="166"/>
      <c r="BA66" s="166"/>
      <c r="BB66" s="166"/>
      <c r="BC66" s="166"/>
    </row>
    <row r="67" spans="20:55" ht="39.950000000000003" customHeight="1" x14ac:dyDescent="0.25">
      <c r="T67" s="171"/>
      <c r="U67" s="171"/>
      <c r="V67" s="171"/>
      <c r="W67" s="171"/>
      <c r="X67" s="171"/>
      <c r="Y67" s="171"/>
      <c r="Z67" s="171"/>
      <c r="AA67" s="171"/>
      <c r="AB67" s="171"/>
      <c r="AC67" s="171"/>
      <c r="AD67" s="171"/>
      <c r="AE67" s="171"/>
      <c r="AF67" s="166"/>
      <c r="AG67" s="166"/>
      <c r="AH67" s="166"/>
      <c r="AI67" s="166"/>
      <c r="AJ67" s="166"/>
      <c r="AK67" s="166"/>
      <c r="AL67" s="166"/>
      <c r="AM67" s="166"/>
      <c r="AN67" s="166"/>
      <c r="AO67" s="166"/>
      <c r="AP67" s="166"/>
      <c r="AQ67" s="166"/>
      <c r="AR67" s="166"/>
      <c r="AS67" s="166"/>
      <c r="AT67" s="166"/>
      <c r="AU67" s="166"/>
      <c r="AV67" s="166"/>
      <c r="AW67" s="166"/>
      <c r="AX67" s="166"/>
      <c r="AY67" s="166"/>
      <c r="AZ67" s="166"/>
      <c r="BA67" s="166"/>
      <c r="BB67" s="166"/>
      <c r="BC67" s="166"/>
    </row>
    <row r="68" spans="20:55" ht="39.950000000000003" customHeight="1" x14ac:dyDescent="0.25">
      <c r="T68" s="171"/>
      <c r="U68" s="171"/>
      <c r="V68" s="171"/>
      <c r="W68" s="171"/>
      <c r="X68" s="171"/>
      <c r="Y68" s="171"/>
      <c r="Z68" s="171"/>
      <c r="AA68" s="171"/>
      <c r="AB68" s="171"/>
      <c r="AC68" s="171"/>
      <c r="AD68" s="171"/>
      <c r="AE68" s="171"/>
      <c r="AF68" s="166"/>
      <c r="AG68" s="166"/>
      <c r="AH68" s="166"/>
      <c r="AI68" s="166"/>
      <c r="AJ68" s="166"/>
      <c r="AK68" s="166"/>
      <c r="AL68" s="166"/>
      <c r="AM68" s="166"/>
      <c r="AN68" s="166"/>
      <c r="AO68" s="166"/>
      <c r="AP68" s="166"/>
      <c r="AQ68" s="166"/>
      <c r="AR68" s="166"/>
      <c r="AS68" s="166"/>
      <c r="AT68" s="166"/>
      <c r="AU68" s="166"/>
      <c r="AV68" s="166"/>
      <c r="AW68" s="166"/>
      <c r="AX68" s="166"/>
      <c r="AY68" s="166"/>
      <c r="AZ68" s="166"/>
      <c r="BA68" s="166"/>
      <c r="BB68" s="166"/>
      <c r="BC68" s="166"/>
    </row>
    <row r="69" spans="20:55" ht="39.950000000000003" customHeight="1" x14ac:dyDescent="0.25">
      <c r="T69" s="171"/>
      <c r="U69" s="171"/>
      <c r="V69" s="171"/>
      <c r="W69" s="171"/>
      <c r="X69" s="171"/>
      <c r="Y69" s="171"/>
      <c r="Z69" s="171"/>
      <c r="AA69" s="171"/>
      <c r="AB69" s="171"/>
      <c r="AC69" s="171"/>
      <c r="AD69" s="171"/>
      <c r="AE69" s="171"/>
      <c r="AF69" s="166"/>
      <c r="AG69" s="166"/>
      <c r="AH69" s="166"/>
      <c r="AI69" s="166"/>
      <c r="AJ69" s="166"/>
      <c r="AK69" s="166"/>
      <c r="AL69" s="166"/>
      <c r="AM69" s="166"/>
      <c r="AN69" s="166"/>
      <c r="AO69" s="166"/>
      <c r="AP69" s="166"/>
      <c r="AQ69" s="166"/>
      <c r="AR69" s="166"/>
      <c r="AS69" s="166"/>
      <c r="AT69" s="166"/>
      <c r="AU69" s="166"/>
      <c r="AV69" s="166"/>
      <c r="AW69" s="166"/>
      <c r="AX69" s="166"/>
      <c r="AY69" s="166"/>
      <c r="AZ69" s="166"/>
      <c r="BA69" s="166"/>
      <c r="BB69" s="166"/>
      <c r="BC69" s="166"/>
    </row>
    <row r="70" spans="20:55" ht="39.950000000000003" customHeight="1" x14ac:dyDescent="0.25">
      <c r="T70" s="171"/>
      <c r="U70" s="171"/>
      <c r="V70" s="171"/>
      <c r="W70" s="171"/>
      <c r="X70" s="171"/>
      <c r="Y70" s="171"/>
      <c r="Z70" s="171"/>
      <c r="AA70" s="171"/>
      <c r="AB70" s="171"/>
      <c r="AC70" s="171"/>
      <c r="AD70" s="171"/>
      <c r="AE70" s="171"/>
      <c r="AF70" s="166"/>
      <c r="AG70" s="166"/>
      <c r="AH70" s="166"/>
      <c r="AI70" s="166"/>
      <c r="AJ70" s="166"/>
      <c r="AK70" s="166"/>
      <c r="AL70" s="166"/>
      <c r="AM70" s="166"/>
      <c r="AN70" s="166"/>
      <c r="AO70" s="166"/>
      <c r="AP70" s="166"/>
      <c r="AQ70" s="166"/>
      <c r="AR70" s="166"/>
      <c r="AS70" s="166"/>
      <c r="AT70" s="166"/>
      <c r="AU70" s="166"/>
      <c r="AV70" s="166"/>
      <c r="AW70" s="166"/>
      <c r="AX70" s="166"/>
      <c r="AY70" s="166"/>
      <c r="AZ70" s="166"/>
      <c r="BA70" s="166"/>
      <c r="BB70" s="166"/>
      <c r="BC70" s="166"/>
    </row>
    <row r="71" spans="20:55" ht="39.950000000000003" customHeight="1" x14ac:dyDescent="0.25">
      <c r="T71" s="171"/>
      <c r="U71" s="171"/>
      <c r="V71" s="171"/>
      <c r="W71" s="171"/>
      <c r="X71" s="171"/>
      <c r="Y71" s="171"/>
      <c r="Z71" s="171"/>
      <c r="AA71" s="171"/>
      <c r="AB71" s="171"/>
      <c r="AC71" s="171"/>
      <c r="AD71" s="171"/>
      <c r="AE71" s="171"/>
      <c r="AF71" s="166"/>
      <c r="AG71" s="166"/>
      <c r="AH71" s="166"/>
      <c r="AI71" s="166"/>
      <c r="AJ71" s="166"/>
      <c r="AK71" s="166"/>
      <c r="AL71" s="166"/>
      <c r="AM71" s="166"/>
      <c r="AN71" s="166"/>
      <c r="AO71" s="166"/>
      <c r="AP71" s="166"/>
      <c r="AQ71" s="166"/>
      <c r="AR71" s="166"/>
      <c r="AS71" s="166"/>
      <c r="AT71" s="166"/>
      <c r="AU71" s="166"/>
      <c r="AV71" s="166"/>
      <c r="AW71" s="166"/>
      <c r="AX71" s="166"/>
      <c r="AY71" s="166"/>
      <c r="AZ71" s="166"/>
      <c r="BA71" s="166"/>
      <c r="BB71" s="166"/>
      <c r="BC71" s="166"/>
    </row>
    <row r="72" spans="20:55" ht="39.950000000000003" customHeight="1" x14ac:dyDescent="0.25">
      <c r="T72" s="171"/>
      <c r="U72" s="171"/>
      <c r="V72" s="171"/>
      <c r="W72" s="171"/>
      <c r="X72" s="171"/>
      <c r="Y72" s="171"/>
      <c r="Z72" s="171"/>
      <c r="AA72" s="171"/>
      <c r="AB72" s="171"/>
      <c r="AC72" s="171"/>
      <c r="AD72" s="171"/>
      <c r="AE72" s="171"/>
      <c r="AF72" s="166"/>
      <c r="AG72" s="166"/>
      <c r="AH72" s="166"/>
      <c r="AI72" s="166"/>
      <c r="AJ72" s="166"/>
      <c r="AK72" s="166"/>
      <c r="AL72" s="166"/>
      <c r="AM72" s="166"/>
      <c r="AN72" s="166"/>
      <c r="AO72" s="166"/>
      <c r="AP72" s="166"/>
      <c r="AQ72" s="166"/>
      <c r="AR72" s="166"/>
      <c r="AS72" s="166"/>
      <c r="AT72" s="166"/>
      <c r="AU72" s="166"/>
      <c r="AV72" s="166"/>
      <c r="AW72" s="166"/>
      <c r="AX72" s="166"/>
      <c r="AY72" s="166"/>
      <c r="AZ72" s="166"/>
      <c r="BA72" s="166"/>
      <c r="BB72" s="166"/>
      <c r="BC72" s="166"/>
    </row>
    <row r="73" spans="20:55" ht="39.950000000000003" customHeight="1" x14ac:dyDescent="0.25">
      <c r="T73" s="171"/>
      <c r="U73" s="171"/>
      <c r="V73" s="171"/>
      <c r="W73" s="171"/>
      <c r="X73" s="171"/>
      <c r="Y73" s="171"/>
      <c r="Z73" s="171"/>
      <c r="AA73" s="171"/>
      <c r="AB73" s="171"/>
      <c r="AC73" s="171"/>
      <c r="AD73" s="171"/>
      <c r="AE73" s="171"/>
      <c r="AF73" s="166"/>
      <c r="AG73" s="166"/>
      <c r="AH73" s="166"/>
      <c r="AI73" s="166"/>
      <c r="AJ73" s="166"/>
      <c r="AK73" s="166"/>
      <c r="AL73" s="166"/>
      <c r="AM73" s="166"/>
      <c r="AN73" s="166"/>
      <c r="AO73" s="166"/>
      <c r="AP73" s="166"/>
      <c r="AQ73" s="166"/>
      <c r="AR73" s="166"/>
      <c r="AS73" s="166"/>
      <c r="AT73" s="166"/>
      <c r="AU73" s="166"/>
      <c r="AV73" s="166"/>
      <c r="AW73" s="166"/>
      <c r="AX73" s="166"/>
      <c r="AY73" s="166"/>
      <c r="AZ73" s="166"/>
      <c r="BA73" s="166"/>
      <c r="BB73" s="166"/>
      <c r="BC73" s="166"/>
    </row>
    <row r="74" spans="20:55" ht="39.950000000000003" customHeight="1" x14ac:dyDescent="0.25">
      <c r="T74" s="171"/>
      <c r="U74" s="171"/>
      <c r="V74" s="171"/>
      <c r="W74" s="171"/>
      <c r="X74" s="171"/>
      <c r="Y74" s="171"/>
      <c r="Z74" s="171"/>
      <c r="AA74" s="171"/>
      <c r="AB74" s="171"/>
      <c r="AC74" s="171"/>
      <c r="AD74" s="171"/>
      <c r="AE74" s="171"/>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6"/>
      <c r="BC74" s="166"/>
    </row>
    <row r="75" spans="20:55" ht="39.950000000000003" customHeight="1" x14ac:dyDescent="0.25">
      <c r="T75" s="171"/>
      <c r="U75" s="171"/>
      <c r="V75" s="171"/>
      <c r="W75" s="171"/>
      <c r="X75" s="171"/>
      <c r="Y75" s="171"/>
      <c r="Z75" s="171"/>
      <c r="AA75" s="171"/>
      <c r="AB75" s="171"/>
      <c r="AC75" s="171"/>
      <c r="AD75" s="171"/>
      <c r="AE75" s="171"/>
      <c r="AF75" s="166"/>
      <c r="AG75" s="166"/>
      <c r="AH75" s="166"/>
      <c r="AI75" s="166"/>
      <c r="AJ75" s="166"/>
      <c r="AK75" s="166"/>
      <c r="AL75" s="166"/>
      <c r="AM75" s="166"/>
      <c r="AN75" s="166"/>
      <c r="AO75" s="166"/>
      <c r="AP75" s="166"/>
      <c r="AQ75" s="166"/>
      <c r="AR75" s="166"/>
      <c r="AS75" s="166"/>
      <c r="AT75" s="166"/>
      <c r="AU75" s="166"/>
      <c r="AV75" s="166"/>
      <c r="AW75" s="166"/>
      <c r="AX75" s="166"/>
      <c r="AY75" s="166"/>
      <c r="AZ75" s="166"/>
      <c r="BA75" s="166"/>
      <c r="BB75" s="166"/>
      <c r="BC75" s="166"/>
    </row>
    <row r="76" spans="20:55" ht="39.950000000000003" customHeight="1" x14ac:dyDescent="0.25">
      <c r="T76" s="171"/>
      <c r="U76" s="171"/>
      <c r="V76" s="171"/>
      <c r="W76" s="171"/>
      <c r="X76" s="171"/>
      <c r="Y76" s="171"/>
      <c r="Z76" s="171"/>
      <c r="AA76" s="171"/>
      <c r="AB76" s="171"/>
      <c r="AC76" s="171"/>
      <c r="AD76" s="171"/>
      <c r="AE76" s="171"/>
      <c r="AF76" s="166"/>
      <c r="AG76" s="166"/>
      <c r="AH76" s="166"/>
      <c r="AI76" s="166"/>
      <c r="AJ76" s="166"/>
      <c r="AK76" s="166"/>
      <c r="AL76" s="166"/>
      <c r="AM76" s="166"/>
      <c r="AN76" s="166"/>
      <c r="AO76" s="166"/>
      <c r="AP76" s="166"/>
      <c r="AQ76" s="166"/>
      <c r="AR76" s="166"/>
      <c r="AS76" s="166"/>
      <c r="AT76" s="166"/>
      <c r="AU76" s="166"/>
      <c r="AV76" s="166"/>
      <c r="AW76" s="166"/>
      <c r="AX76" s="166"/>
      <c r="AY76" s="166"/>
      <c r="AZ76" s="166"/>
      <c r="BA76" s="166"/>
      <c r="BB76" s="166"/>
      <c r="BC76" s="166"/>
    </row>
    <row r="77" spans="20:55" ht="39.950000000000003" customHeight="1" x14ac:dyDescent="0.25">
      <c r="T77" s="171"/>
      <c r="U77" s="171"/>
      <c r="V77" s="171"/>
      <c r="W77" s="171"/>
      <c r="X77" s="171"/>
      <c r="Y77" s="171"/>
      <c r="Z77" s="171"/>
      <c r="AA77" s="171"/>
      <c r="AB77" s="171"/>
      <c r="AC77" s="171"/>
      <c r="AD77" s="171"/>
      <c r="AE77" s="171"/>
      <c r="AF77" s="166"/>
      <c r="AG77" s="166"/>
      <c r="AH77" s="166"/>
      <c r="AI77" s="166"/>
      <c r="AJ77" s="166"/>
      <c r="AK77" s="166"/>
      <c r="AL77" s="166"/>
      <c r="AM77" s="166"/>
      <c r="AN77" s="166"/>
      <c r="AO77" s="166"/>
      <c r="AP77" s="166"/>
      <c r="AQ77" s="166"/>
      <c r="AR77" s="166"/>
      <c r="AS77" s="166"/>
      <c r="AT77" s="166"/>
      <c r="AU77" s="166"/>
      <c r="AV77" s="166"/>
      <c r="AW77" s="166"/>
      <c r="AX77" s="166"/>
      <c r="AY77" s="166"/>
      <c r="AZ77" s="166"/>
      <c r="BA77" s="166"/>
      <c r="BB77" s="166"/>
      <c r="BC77" s="166"/>
    </row>
    <row r="78" spans="20:55" ht="39.950000000000003" customHeight="1" x14ac:dyDescent="0.25">
      <c r="T78" s="171"/>
      <c r="U78" s="171"/>
      <c r="V78" s="171"/>
      <c r="W78" s="171"/>
      <c r="X78" s="171"/>
      <c r="Y78" s="171"/>
      <c r="Z78" s="171"/>
      <c r="AA78" s="171"/>
      <c r="AB78" s="171"/>
      <c r="AC78" s="171"/>
      <c r="AD78" s="171"/>
      <c r="AE78" s="171"/>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6"/>
      <c r="BB78" s="166"/>
      <c r="BC78" s="166"/>
    </row>
    <row r="79" spans="20:55" ht="39.950000000000003" customHeight="1" x14ac:dyDescent="0.25">
      <c r="T79" s="171"/>
      <c r="U79" s="171"/>
      <c r="V79" s="171"/>
      <c r="W79" s="171"/>
      <c r="X79" s="171"/>
      <c r="Y79" s="171"/>
      <c r="Z79" s="171"/>
      <c r="AA79" s="171"/>
      <c r="AB79" s="171"/>
      <c r="AC79" s="171"/>
      <c r="AD79" s="171"/>
      <c r="AE79" s="171"/>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6"/>
      <c r="BC79" s="166"/>
    </row>
    <row r="80" spans="20:55" ht="39.950000000000003" customHeight="1" x14ac:dyDescent="0.25">
      <c r="T80" s="171"/>
      <c r="U80" s="171"/>
      <c r="V80" s="171"/>
      <c r="W80" s="171"/>
      <c r="X80" s="171"/>
      <c r="Y80" s="171"/>
      <c r="Z80" s="171"/>
      <c r="AA80" s="171"/>
      <c r="AB80" s="171"/>
      <c r="AC80" s="171"/>
      <c r="AD80" s="171"/>
      <c r="AE80" s="171"/>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row>
    <row r="81" spans="20:55" ht="39.950000000000003" customHeight="1" x14ac:dyDescent="0.25">
      <c r="T81" s="171"/>
      <c r="U81" s="171"/>
      <c r="V81" s="171"/>
      <c r="W81" s="171"/>
      <c r="X81" s="171"/>
      <c r="Y81" s="171"/>
      <c r="Z81" s="171"/>
      <c r="AA81" s="171"/>
      <c r="AB81" s="171"/>
      <c r="AC81" s="171"/>
      <c r="AD81" s="171"/>
      <c r="AE81" s="171"/>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row>
    <row r="82" spans="20:55" ht="39.950000000000003" customHeight="1" x14ac:dyDescent="0.25">
      <c r="T82" s="171"/>
      <c r="U82" s="171"/>
      <c r="V82" s="171"/>
      <c r="W82" s="171"/>
      <c r="X82" s="171"/>
      <c r="Y82" s="171"/>
      <c r="Z82" s="171"/>
      <c r="AA82" s="171"/>
      <c r="AB82" s="171"/>
      <c r="AC82" s="171"/>
      <c r="AD82" s="171"/>
      <c r="AE82" s="171"/>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6"/>
      <c r="BC82" s="166"/>
    </row>
    <row r="83" spans="20:55" ht="39.950000000000003" customHeight="1" x14ac:dyDescent="0.25">
      <c r="T83" s="171"/>
      <c r="U83" s="171"/>
      <c r="V83" s="171"/>
      <c r="W83" s="171"/>
      <c r="X83" s="171"/>
      <c r="Y83" s="171"/>
      <c r="Z83" s="171"/>
      <c r="AA83" s="171"/>
      <c r="AB83" s="171"/>
      <c r="AC83" s="171"/>
      <c r="AD83" s="171"/>
      <c r="AE83" s="171"/>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6"/>
      <c r="BC83" s="166"/>
    </row>
    <row r="84" spans="20:55" ht="39.950000000000003" customHeight="1" x14ac:dyDescent="0.25">
      <c r="T84" s="171"/>
      <c r="U84" s="171"/>
      <c r="V84" s="171"/>
      <c r="W84" s="171"/>
      <c r="X84" s="171"/>
      <c r="Y84" s="171"/>
      <c r="Z84" s="171"/>
      <c r="AA84" s="171"/>
      <c r="AB84" s="171"/>
      <c r="AC84" s="171"/>
      <c r="AD84" s="171"/>
      <c r="AE84" s="171"/>
      <c r="AF84" s="166"/>
      <c r="AG84" s="166"/>
      <c r="AH84" s="166"/>
      <c r="AI84" s="166"/>
      <c r="AJ84" s="166"/>
      <c r="AK84" s="166"/>
      <c r="AL84" s="166"/>
      <c r="AM84" s="166"/>
      <c r="AN84" s="166"/>
      <c r="AO84" s="166"/>
      <c r="AP84" s="166"/>
      <c r="AQ84" s="166"/>
      <c r="AR84" s="166"/>
      <c r="AS84" s="166"/>
      <c r="AT84" s="166"/>
      <c r="AU84" s="166"/>
      <c r="AV84" s="166"/>
      <c r="AW84" s="166"/>
      <c r="AX84" s="166"/>
      <c r="AY84" s="166"/>
      <c r="AZ84" s="166"/>
      <c r="BA84" s="166"/>
      <c r="BB84" s="166"/>
      <c r="BC84" s="166"/>
    </row>
    <row r="85" spans="20:55" ht="39.950000000000003" customHeight="1" x14ac:dyDescent="0.25">
      <c r="T85" s="171"/>
      <c r="U85" s="171"/>
      <c r="V85" s="171"/>
      <c r="W85" s="171"/>
      <c r="X85" s="171"/>
      <c r="Y85" s="171"/>
      <c r="Z85" s="171"/>
      <c r="AA85" s="171"/>
      <c r="AB85" s="171"/>
      <c r="AC85" s="171"/>
      <c r="AD85" s="171"/>
      <c r="AE85" s="171"/>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6"/>
      <c r="BC85" s="166"/>
    </row>
    <row r="86" spans="20:55" ht="39.950000000000003" customHeight="1" x14ac:dyDescent="0.25">
      <c r="T86" s="171"/>
      <c r="U86" s="171"/>
      <c r="V86" s="171"/>
      <c r="W86" s="171"/>
      <c r="X86" s="171"/>
      <c r="Y86" s="171"/>
      <c r="Z86" s="171"/>
      <c r="AA86" s="171"/>
      <c r="AB86" s="171"/>
      <c r="AC86" s="171"/>
      <c r="AD86" s="171"/>
      <c r="AE86" s="171"/>
      <c r="AF86" s="166"/>
      <c r="AG86" s="166"/>
      <c r="AH86" s="166"/>
      <c r="AI86" s="166"/>
      <c r="AJ86" s="166"/>
      <c r="AK86" s="166"/>
      <c r="AL86" s="166"/>
      <c r="AM86" s="166"/>
      <c r="AN86" s="166"/>
      <c r="AO86" s="166"/>
      <c r="AP86" s="166"/>
      <c r="AQ86" s="166"/>
      <c r="AR86" s="166"/>
      <c r="AS86" s="166"/>
      <c r="AT86" s="166"/>
      <c r="AU86" s="166"/>
      <c r="AV86" s="166"/>
      <c r="AW86" s="166"/>
      <c r="AX86" s="166"/>
      <c r="AY86" s="166"/>
      <c r="AZ86" s="166"/>
      <c r="BA86" s="166"/>
      <c r="BB86" s="166"/>
      <c r="BC86" s="166"/>
    </row>
    <row r="87" spans="20:55" ht="39.950000000000003" customHeight="1" x14ac:dyDescent="0.25">
      <c r="T87" s="171"/>
      <c r="U87" s="171"/>
      <c r="V87" s="171"/>
      <c r="W87" s="171"/>
      <c r="X87" s="171"/>
      <c r="Y87" s="171"/>
      <c r="Z87" s="171"/>
      <c r="AA87" s="171"/>
      <c r="AB87" s="171"/>
      <c r="AC87" s="171"/>
      <c r="AD87" s="171"/>
      <c r="AE87" s="171"/>
      <c r="AF87" s="166"/>
      <c r="AG87" s="166"/>
      <c r="AH87" s="166"/>
      <c r="AI87" s="166"/>
      <c r="AJ87" s="166"/>
      <c r="AK87" s="166"/>
      <c r="AL87" s="166"/>
      <c r="AM87" s="166"/>
      <c r="AN87" s="166"/>
      <c r="AO87" s="166"/>
      <c r="AP87" s="166"/>
      <c r="AQ87" s="166"/>
      <c r="AR87" s="166"/>
      <c r="AS87" s="166"/>
      <c r="AT87" s="166"/>
      <c r="AU87" s="166"/>
      <c r="AV87" s="166"/>
      <c r="AW87" s="166"/>
      <c r="AX87" s="166"/>
      <c r="AY87" s="166"/>
      <c r="AZ87" s="166"/>
      <c r="BA87" s="166"/>
      <c r="BB87" s="166"/>
      <c r="BC87" s="166"/>
    </row>
    <row r="88" spans="20:55" ht="39.950000000000003" customHeight="1" x14ac:dyDescent="0.25">
      <c r="T88" s="171"/>
      <c r="U88" s="171"/>
      <c r="V88" s="171"/>
      <c r="W88" s="171"/>
      <c r="X88" s="171"/>
      <c r="Y88" s="171"/>
      <c r="Z88" s="171"/>
      <c r="AA88" s="171"/>
      <c r="AB88" s="171"/>
      <c r="AC88" s="171"/>
      <c r="AD88" s="171"/>
      <c r="AE88" s="171"/>
      <c r="AF88" s="166"/>
      <c r="AG88" s="166"/>
      <c r="AH88" s="166"/>
      <c r="AI88" s="166"/>
      <c r="AJ88" s="166"/>
      <c r="AK88" s="166"/>
      <c r="AL88" s="166"/>
      <c r="AM88" s="166"/>
      <c r="AN88" s="166"/>
      <c r="AO88" s="166"/>
      <c r="AP88" s="166"/>
      <c r="AQ88" s="166"/>
      <c r="AR88" s="166"/>
      <c r="AS88" s="166"/>
      <c r="AT88" s="166"/>
      <c r="AU88" s="166"/>
      <c r="AV88" s="166"/>
      <c r="AW88" s="166"/>
      <c r="AX88" s="166"/>
      <c r="AY88" s="166"/>
      <c r="AZ88" s="166"/>
      <c r="BA88" s="166"/>
      <c r="BB88" s="166"/>
      <c r="BC88" s="166"/>
    </row>
    <row r="89" spans="20:55" ht="39.950000000000003" customHeight="1" x14ac:dyDescent="0.25">
      <c r="T89" s="171"/>
      <c r="U89" s="171"/>
      <c r="V89" s="171"/>
      <c r="W89" s="171"/>
      <c r="X89" s="171"/>
      <c r="Y89" s="171"/>
      <c r="Z89" s="171"/>
      <c r="AA89" s="171"/>
      <c r="AB89" s="171"/>
      <c r="AC89" s="171"/>
      <c r="AD89" s="171"/>
      <c r="AE89" s="171"/>
      <c r="AF89" s="166"/>
      <c r="AG89" s="166"/>
      <c r="AH89" s="166"/>
      <c r="AI89" s="166"/>
      <c r="AJ89" s="166"/>
      <c r="AK89" s="166"/>
      <c r="AL89" s="166"/>
      <c r="AM89" s="166"/>
      <c r="AN89" s="166"/>
      <c r="AO89" s="166"/>
      <c r="AP89" s="166"/>
      <c r="AQ89" s="166"/>
      <c r="AR89" s="166"/>
      <c r="AS89" s="166"/>
      <c r="AT89" s="166"/>
      <c r="AU89" s="166"/>
      <c r="AV89" s="166"/>
      <c r="AW89" s="166"/>
      <c r="AX89" s="166"/>
      <c r="AY89" s="166"/>
      <c r="AZ89" s="166"/>
      <c r="BA89" s="166"/>
      <c r="BB89" s="166"/>
      <c r="BC89" s="166"/>
    </row>
    <row r="90" spans="20:55" ht="39.950000000000003" customHeight="1" x14ac:dyDescent="0.25">
      <c r="T90" s="171"/>
      <c r="U90" s="171"/>
      <c r="V90" s="171"/>
      <c r="W90" s="171"/>
      <c r="X90" s="171"/>
      <c r="Y90" s="171"/>
      <c r="Z90" s="171"/>
      <c r="AA90" s="171"/>
      <c r="AB90" s="171"/>
      <c r="AC90" s="171"/>
      <c r="AD90" s="171"/>
      <c r="AE90" s="171"/>
      <c r="AF90" s="166"/>
      <c r="AG90" s="166"/>
      <c r="AH90" s="166"/>
      <c r="AI90" s="166"/>
      <c r="AJ90" s="166"/>
      <c r="AK90" s="166"/>
      <c r="AL90" s="166"/>
      <c r="AM90" s="166"/>
      <c r="AN90" s="166"/>
      <c r="AO90" s="166"/>
      <c r="AP90" s="166"/>
      <c r="AQ90" s="166"/>
      <c r="AR90" s="166"/>
      <c r="AS90" s="166"/>
      <c r="AT90" s="166"/>
      <c r="AU90" s="166"/>
      <c r="AV90" s="166"/>
      <c r="AW90" s="166"/>
      <c r="AX90" s="166"/>
      <c r="AY90" s="166"/>
      <c r="AZ90" s="166"/>
      <c r="BA90" s="166"/>
      <c r="BB90" s="166"/>
      <c r="BC90" s="166"/>
    </row>
    <row r="91" spans="20:55" ht="39.950000000000003" customHeight="1" x14ac:dyDescent="0.25">
      <c r="T91" s="171"/>
      <c r="U91" s="171"/>
      <c r="V91" s="171"/>
      <c r="W91" s="171"/>
      <c r="X91" s="171"/>
      <c r="Y91" s="171"/>
      <c r="Z91" s="171"/>
      <c r="AA91" s="171"/>
      <c r="AB91" s="171"/>
      <c r="AC91" s="171"/>
      <c r="AD91" s="171"/>
      <c r="AE91" s="171"/>
      <c r="AF91" s="166"/>
      <c r="AG91" s="166"/>
      <c r="AH91" s="166"/>
      <c r="AI91" s="166"/>
      <c r="AJ91" s="166"/>
      <c r="AK91" s="166"/>
      <c r="AL91" s="166"/>
      <c r="AM91" s="166"/>
      <c r="AN91" s="166"/>
      <c r="AO91" s="166"/>
      <c r="AP91" s="166"/>
      <c r="AQ91" s="166"/>
      <c r="AR91" s="166"/>
      <c r="AS91" s="166"/>
      <c r="AT91" s="166"/>
      <c r="AU91" s="166"/>
      <c r="AV91" s="166"/>
      <c r="AW91" s="166"/>
      <c r="AX91" s="166"/>
      <c r="AY91" s="166"/>
      <c r="AZ91" s="166"/>
      <c r="BA91" s="166"/>
      <c r="BB91" s="166"/>
      <c r="BC91" s="166"/>
    </row>
    <row r="92" spans="20:55" ht="39.950000000000003" customHeight="1" x14ac:dyDescent="0.25">
      <c r="T92" s="171"/>
      <c r="U92" s="171"/>
      <c r="V92" s="171"/>
      <c r="W92" s="171"/>
      <c r="X92" s="171"/>
      <c r="Y92" s="171"/>
      <c r="Z92" s="171"/>
      <c r="AA92" s="171"/>
      <c r="AB92" s="171"/>
      <c r="AC92" s="171"/>
      <c r="AD92" s="171"/>
      <c r="AE92" s="171"/>
      <c r="AF92" s="166"/>
      <c r="AG92" s="166"/>
      <c r="AH92" s="166"/>
      <c r="AI92" s="166"/>
      <c r="AJ92" s="166"/>
      <c r="AK92" s="166"/>
      <c r="AL92" s="166"/>
      <c r="AM92" s="166"/>
      <c r="AN92" s="166"/>
      <c r="AO92" s="166"/>
      <c r="AP92" s="166"/>
      <c r="AQ92" s="166"/>
      <c r="AR92" s="166"/>
      <c r="AS92" s="166"/>
      <c r="AT92" s="166"/>
      <c r="AU92" s="166"/>
      <c r="AV92" s="166"/>
      <c r="AW92" s="166"/>
      <c r="AX92" s="166"/>
      <c r="AY92" s="166"/>
      <c r="AZ92" s="166"/>
      <c r="BA92" s="166"/>
      <c r="BB92" s="166"/>
      <c r="BC92" s="166"/>
    </row>
    <row r="93" spans="20:55" ht="39.950000000000003" customHeight="1" x14ac:dyDescent="0.25">
      <c r="T93" s="171"/>
      <c r="U93" s="171"/>
      <c r="V93" s="171"/>
      <c r="W93" s="171"/>
      <c r="X93" s="171"/>
      <c r="Y93" s="171"/>
      <c r="Z93" s="171"/>
      <c r="AA93" s="171"/>
      <c r="AB93" s="171"/>
      <c r="AC93" s="171"/>
      <c r="AD93" s="171"/>
      <c r="AE93" s="171"/>
      <c r="AF93" s="166"/>
      <c r="AG93" s="166"/>
      <c r="AH93" s="166"/>
      <c r="AI93" s="166"/>
      <c r="AJ93" s="166"/>
      <c r="AK93" s="166"/>
      <c r="AL93" s="166"/>
      <c r="AM93" s="166"/>
      <c r="AN93" s="166"/>
      <c r="AO93" s="166"/>
      <c r="AP93" s="166"/>
      <c r="AQ93" s="166"/>
      <c r="AR93" s="166"/>
      <c r="AS93" s="166"/>
      <c r="AT93" s="166"/>
      <c r="AU93" s="166"/>
      <c r="AV93" s="166"/>
      <c r="AW93" s="166"/>
      <c r="AX93" s="166"/>
      <c r="AY93" s="166"/>
      <c r="AZ93" s="166"/>
      <c r="BA93" s="166"/>
      <c r="BB93" s="166"/>
      <c r="BC93" s="166"/>
    </row>
    <row r="94" spans="20:55" ht="39.950000000000003" customHeight="1" x14ac:dyDescent="0.25">
      <c r="T94" s="171"/>
      <c r="U94" s="171"/>
      <c r="V94" s="171"/>
      <c r="W94" s="171"/>
      <c r="X94" s="171"/>
      <c r="Y94" s="171"/>
      <c r="Z94" s="171"/>
      <c r="AA94" s="171"/>
      <c r="AB94" s="171"/>
      <c r="AC94" s="171"/>
      <c r="AD94" s="171"/>
      <c r="AE94" s="171"/>
      <c r="AF94" s="166"/>
      <c r="AG94" s="166"/>
      <c r="AH94" s="166"/>
      <c r="AI94" s="166"/>
      <c r="AJ94" s="166"/>
      <c r="AK94" s="166"/>
      <c r="AL94" s="166"/>
      <c r="AM94" s="166"/>
      <c r="AN94" s="166"/>
      <c r="AO94" s="166"/>
      <c r="AP94" s="166"/>
      <c r="AQ94" s="166"/>
      <c r="AR94" s="166"/>
      <c r="AS94" s="166"/>
      <c r="AT94" s="166"/>
      <c r="AU94" s="166"/>
      <c r="AV94" s="166"/>
      <c r="AW94" s="166"/>
      <c r="AX94" s="166"/>
      <c r="AY94" s="166"/>
      <c r="AZ94" s="166"/>
      <c r="BA94" s="166"/>
      <c r="BB94" s="166"/>
      <c r="BC94" s="166"/>
    </row>
    <row r="95" spans="20:55" ht="39.950000000000003" customHeight="1" x14ac:dyDescent="0.25">
      <c r="T95" s="171"/>
      <c r="U95" s="171"/>
      <c r="V95" s="171"/>
      <c r="W95" s="171"/>
      <c r="X95" s="171"/>
      <c r="Y95" s="171"/>
      <c r="Z95" s="171"/>
      <c r="AA95" s="171"/>
      <c r="AB95" s="171"/>
      <c r="AC95" s="171"/>
      <c r="AD95" s="171"/>
      <c r="AE95" s="171"/>
      <c r="AF95" s="166"/>
      <c r="AG95" s="166"/>
      <c r="AH95" s="166"/>
      <c r="AI95" s="166"/>
      <c r="AJ95" s="166"/>
      <c r="AK95" s="166"/>
      <c r="AL95" s="166"/>
      <c r="AM95" s="166"/>
      <c r="AN95" s="166"/>
      <c r="AO95" s="166"/>
      <c r="AP95" s="166"/>
      <c r="AQ95" s="166"/>
      <c r="AR95" s="166"/>
      <c r="AS95" s="166"/>
      <c r="AT95" s="166"/>
      <c r="AU95" s="166"/>
      <c r="AV95" s="166"/>
      <c r="AW95" s="166"/>
      <c r="AX95" s="166"/>
      <c r="AY95" s="166"/>
      <c r="AZ95" s="166"/>
      <c r="BA95" s="166"/>
      <c r="BB95" s="166"/>
      <c r="BC95" s="166"/>
    </row>
    <row r="96" spans="20:55" ht="39.950000000000003" customHeight="1" x14ac:dyDescent="0.25">
      <c r="T96" s="171"/>
      <c r="U96" s="171"/>
      <c r="V96" s="171"/>
      <c r="W96" s="171"/>
      <c r="X96" s="171"/>
      <c r="Y96" s="171"/>
      <c r="Z96" s="171"/>
      <c r="AA96" s="171"/>
      <c r="AB96" s="171"/>
      <c r="AC96" s="171"/>
      <c r="AD96" s="171"/>
      <c r="AE96" s="171"/>
      <c r="AF96" s="166"/>
      <c r="AG96" s="166"/>
      <c r="AH96" s="166"/>
      <c r="AI96" s="166"/>
      <c r="AJ96" s="166"/>
      <c r="AK96" s="166"/>
      <c r="AL96" s="166"/>
      <c r="AM96" s="166"/>
      <c r="AN96" s="166"/>
      <c r="AO96" s="166"/>
      <c r="AP96" s="166"/>
      <c r="AQ96" s="166"/>
      <c r="AR96" s="166"/>
      <c r="AS96" s="166"/>
      <c r="AT96" s="166"/>
      <c r="AU96" s="166"/>
      <c r="AV96" s="166"/>
      <c r="AW96" s="166"/>
      <c r="AX96" s="166"/>
      <c r="AY96" s="166"/>
      <c r="AZ96" s="166"/>
      <c r="BA96" s="166"/>
      <c r="BB96" s="166"/>
      <c r="BC96" s="166"/>
    </row>
    <row r="97" spans="20:55" ht="39.950000000000003" customHeight="1" x14ac:dyDescent="0.25">
      <c r="T97" s="171"/>
      <c r="U97" s="171"/>
      <c r="V97" s="171"/>
      <c r="W97" s="171"/>
      <c r="X97" s="171"/>
      <c r="Y97" s="171"/>
      <c r="Z97" s="171"/>
      <c r="AA97" s="171"/>
      <c r="AB97" s="171"/>
      <c r="AC97" s="171"/>
      <c r="AD97" s="171"/>
      <c r="AE97" s="171"/>
      <c r="AF97" s="166"/>
      <c r="AG97" s="166"/>
      <c r="AH97" s="166"/>
      <c r="AI97" s="166"/>
      <c r="AJ97" s="166"/>
      <c r="AK97" s="166"/>
      <c r="AL97" s="166"/>
      <c r="AM97" s="166"/>
      <c r="AN97" s="166"/>
      <c r="AO97" s="166"/>
      <c r="AP97" s="166"/>
      <c r="AQ97" s="166"/>
      <c r="AR97" s="166"/>
      <c r="AS97" s="166"/>
      <c r="AT97" s="166"/>
      <c r="AU97" s="166"/>
      <c r="AV97" s="166"/>
      <c r="AW97" s="166"/>
      <c r="AX97" s="166"/>
      <c r="AY97" s="166"/>
      <c r="AZ97" s="166"/>
      <c r="BA97" s="166"/>
      <c r="BB97" s="166"/>
      <c r="BC97" s="166"/>
    </row>
    <row r="98" spans="20:55" ht="39.950000000000003" customHeight="1" x14ac:dyDescent="0.25">
      <c r="T98" s="171"/>
      <c r="U98" s="171"/>
      <c r="V98" s="171"/>
      <c r="W98" s="171"/>
      <c r="X98" s="171"/>
      <c r="Y98" s="171"/>
      <c r="Z98" s="171"/>
      <c r="AA98" s="171"/>
      <c r="AB98" s="171"/>
      <c r="AC98" s="171"/>
      <c r="AD98" s="171"/>
      <c r="AE98" s="171"/>
      <c r="AF98" s="166"/>
      <c r="AG98" s="166"/>
      <c r="AH98" s="166"/>
      <c r="AI98" s="166"/>
      <c r="AJ98" s="166"/>
      <c r="AK98" s="166"/>
      <c r="AL98" s="166"/>
      <c r="AM98" s="166"/>
      <c r="AN98" s="166"/>
      <c r="AO98" s="166"/>
      <c r="AP98" s="166"/>
      <c r="AQ98" s="166"/>
      <c r="AR98" s="166"/>
      <c r="AS98" s="166"/>
      <c r="AT98" s="166"/>
      <c r="AU98" s="166"/>
      <c r="AV98" s="166"/>
      <c r="AW98" s="166"/>
      <c r="AX98" s="166"/>
      <c r="AY98" s="166"/>
      <c r="AZ98" s="166"/>
      <c r="BA98" s="166"/>
      <c r="BB98" s="166"/>
      <c r="BC98" s="166"/>
    </row>
    <row r="99" spans="20:55" ht="39.950000000000003" customHeight="1" x14ac:dyDescent="0.25">
      <c r="T99" s="171"/>
      <c r="U99" s="171"/>
      <c r="V99" s="171"/>
      <c r="W99" s="171"/>
      <c r="X99" s="171"/>
      <c r="Y99" s="171"/>
      <c r="Z99" s="171"/>
      <c r="AA99" s="171"/>
      <c r="AB99" s="171"/>
      <c r="AC99" s="171"/>
      <c r="AD99" s="171"/>
      <c r="AE99" s="171"/>
      <c r="AF99" s="166"/>
      <c r="AG99" s="166"/>
      <c r="AH99" s="166"/>
      <c r="AI99" s="166"/>
      <c r="AJ99" s="166"/>
      <c r="AK99" s="166"/>
      <c r="AL99" s="166"/>
      <c r="AM99" s="166"/>
      <c r="AN99" s="166"/>
      <c r="AO99" s="166"/>
      <c r="AP99" s="166"/>
      <c r="AQ99" s="166"/>
      <c r="AR99" s="166"/>
      <c r="AS99" s="166"/>
      <c r="AT99" s="166"/>
      <c r="AU99" s="166"/>
      <c r="AV99" s="166"/>
      <c r="AW99" s="166"/>
      <c r="AX99" s="166"/>
      <c r="AY99" s="166"/>
      <c r="AZ99" s="166"/>
      <c r="BA99" s="166"/>
      <c r="BB99" s="166"/>
      <c r="BC99" s="166"/>
    </row>
    <row r="100" spans="20:55" ht="39.950000000000003" customHeight="1" x14ac:dyDescent="0.25">
      <c r="T100" s="171"/>
      <c r="U100" s="171"/>
      <c r="V100" s="171"/>
      <c r="W100" s="171"/>
      <c r="X100" s="171"/>
      <c r="Y100" s="171"/>
      <c r="Z100" s="171"/>
      <c r="AA100" s="171"/>
      <c r="AB100" s="171"/>
      <c r="AC100" s="171"/>
      <c r="AD100" s="171"/>
      <c r="AE100" s="171"/>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c r="BA100" s="166"/>
      <c r="BB100" s="166"/>
      <c r="BC100" s="166"/>
    </row>
    <row r="101" spans="20:55" ht="39.950000000000003" customHeight="1" x14ac:dyDescent="0.25">
      <c r="T101" s="171"/>
      <c r="U101" s="171"/>
      <c r="V101" s="171"/>
      <c r="W101" s="171"/>
      <c r="X101" s="171"/>
      <c r="Y101" s="171"/>
      <c r="Z101" s="171"/>
      <c r="AA101" s="171"/>
      <c r="AB101" s="171"/>
      <c r="AC101" s="171"/>
      <c r="AD101" s="171"/>
      <c r="AE101" s="171"/>
      <c r="AF101" s="166"/>
      <c r="AG101" s="166"/>
      <c r="AH101" s="166"/>
      <c r="AI101" s="166"/>
      <c r="AJ101" s="166"/>
      <c r="AK101" s="166"/>
      <c r="AL101" s="166"/>
      <c r="AM101" s="166"/>
      <c r="AN101" s="166"/>
      <c r="AO101" s="166"/>
      <c r="AP101" s="166"/>
      <c r="AQ101" s="166"/>
      <c r="AR101" s="166"/>
      <c r="AS101" s="166"/>
      <c r="AT101" s="166"/>
      <c r="AU101" s="166"/>
      <c r="AV101" s="166"/>
      <c r="AW101" s="166"/>
      <c r="AX101" s="166"/>
      <c r="AY101" s="166"/>
      <c r="AZ101" s="166"/>
      <c r="BA101" s="166"/>
      <c r="BB101" s="166"/>
      <c r="BC101" s="166"/>
    </row>
    <row r="102" spans="20:55" ht="39.950000000000003" customHeight="1" x14ac:dyDescent="0.25">
      <c r="T102" s="171"/>
      <c r="U102" s="171"/>
      <c r="V102" s="171"/>
      <c r="W102" s="171"/>
      <c r="X102" s="171"/>
      <c r="Y102" s="171"/>
      <c r="Z102" s="171"/>
      <c r="AA102" s="171"/>
      <c r="AB102" s="171"/>
      <c r="AC102" s="171"/>
      <c r="AD102" s="171"/>
      <c r="AE102" s="171"/>
      <c r="AF102" s="166"/>
      <c r="AG102" s="166"/>
      <c r="AH102" s="166"/>
      <c r="AI102" s="166"/>
      <c r="AJ102" s="166"/>
      <c r="AK102" s="166"/>
      <c r="AL102" s="166"/>
      <c r="AM102" s="166"/>
      <c r="AN102" s="166"/>
      <c r="AO102" s="166"/>
      <c r="AP102" s="166"/>
      <c r="AQ102" s="166"/>
      <c r="AR102" s="166"/>
      <c r="AS102" s="166"/>
      <c r="AT102" s="166"/>
      <c r="AU102" s="166"/>
      <c r="AV102" s="166"/>
      <c r="AW102" s="166"/>
      <c r="AX102" s="166"/>
      <c r="AY102" s="166"/>
      <c r="AZ102" s="166"/>
      <c r="BA102" s="166"/>
      <c r="BB102" s="166"/>
      <c r="BC102" s="166"/>
    </row>
    <row r="103" spans="20:55" ht="39.950000000000003" customHeight="1" x14ac:dyDescent="0.25">
      <c r="T103" s="171"/>
      <c r="U103" s="171"/>
      <c r="V103" s="171"/>
      <c r="W103" s="171"/>
      <c r="X103" s="171"/>
      <c r="Y103" s="171"/>
      <c r="Z103" s="171"/>
      <c r="AA103" s="171"/>
      <c r="AB103" s="171"/>
      <c r="AC103" s="171"/>
      <c r="AD103" s="171"/>
      <c r="AE103" s="171"/>
      <c r="AF103" s="166"/>
      <c r="AG103" s="166"/>
      <c r="AH103" s="166"/>
      <c r="AI103" s="166"/>
      <c r="AJ103" s="166"/>
      <c r="AK103" s="166"/>
      <c r="AL103" s="166"/>
      <c r="AM103" s="166"/>
      <c r="AN103" s="166"/>
      <c r="AO103" s="166"/>
      <c r="AP103" s="166"/>
      <c r="AQ103" s="166"/>
      <c r="AR103" s="166"/>
      <c r="AS103" s="166"/>
      <c r="AT103" s="166"/>
      <c r="AU103" s="166"/>
      <c r="AV103" s="166"/>
      <c r="AW103" s="166"/>
      <c r="AX103" s="166"/>
      <c r="AY103" s="166"/>
      <c r="AZ103" s="166"/>
      <c r="BA103" s="166"/>
      <c r="BB103" s="166"/>
      <c r="BC103" s="166"/>
    </row>
    <row r="104" spans="20:55" ht="39.950000000000003" customHeight="1" x14ac:dyDescent="0.25">
      <c r="T104" s="171"/>
      <c r="U104" s="171"/>
      <c r="V104" s="171"/>
      <c r="W104" s="171"/>
      <c r="X104" s="171"/>
      <c r="Y104" s="171"/>
      <c r="Z104" s="171"/>
      <c r="AA104" s="171"/>
      <c r="AB104" s="171"/>
      <c r="AC104" s="171"/>
      <c r="AD104" s="171"/>
      <c r="AE104" s="171"/>
      <c r="AF104" s="166"/>
      <c r="AG104" s="166"/>
      <c r="AH104" s="166"/>
      <c r="AI104" s="166"/>
      <c r="AJ104" s="166"/>
      <c r="AK104" s="166"/>
      <c r="AL104" s="166"/>
      <c r="AM104" s="166"/>
      <c r="AN104" s="166"/>
      <c r="AO104" s="166"/>
      <c r="AP104" s="166"/>
      <c r="AQ104" s="166"/>
      <c r="AR104" s="166"/>
      <c r="AS104" s="166"/>
      <c r="AT104" s="166"/>
      <c r="AU104" s="166"/>
      <c r="AV104" s="166"/>
      <c r="AW104" s="166"/>
      <c r="AX104" s="166"/>
      <c r="AY104" s="166"/>
      <c r="AZ104" s="166"/>
      <c r="BA104" s="166"/>
      <c r="BB104" s="166"/>
      <c r="BC104" s="166"/>
    </row>
    <row r="105" spans="20:55" ht="39.950000000000003" customHeight="1" x14ac:dyDescent="0.25">
      <c r="T105" s="171"/>
      <c r="U105" s="171"/>
      <c r="V105" s="171"/>
      <c r="W105" s="171"/>
      <c r="X105" s="171"/>
      <c r="Y105" s="171"/>
      <c r="Z105" s="171"/>
      <c r="AA105" s="171"/>
      <c r="AB105" s="171"/>
      <c r="AC105" s="171"/>
      <c r="AD105" s="171"/>
      <c r="AE105" s="171"/>
      <c r="AF105" s="166"/>
      <c r="AG105" s="166"/>
      <c r="AH105" s="166"/>
      <c r="AI105" s="166"/>
      <c r="AJ105" s="166"/>
      <c r="AK105" s="166"/>
      <c r="AL105" s="166"/>
      <c r="AM105" s="166"/>
      <c r="AN105" s="166"/>
      <c r="AO105" s="166"/>
      <c r="AP105" s="166"/>
      <c r="AQ105" s="166"/>
      <c r="AR105" s="166"/>
      <c r="AS105" s="166"/>
      <c r="AT105" s="166"/>
      <c r="AU105" s="166"/>
      <c r="AV105" s="166"/>
      <c r="AW105" s="166"/>
      <c r="AX105" s="166"/>
      <c r="AY105" s="166"/>
      <c r="AZ105" s="166"/>
      <c r="BA105" s="166"/>
      <c r="BB105" s="166"/>
      <c r="BC105" s="166"/>
    </row>
    <row r="106" spans="20:55" ht="39.950000000000003" customHeight="1" x14ac:dyDescent="0.25">
      <c r="T106" s="171"/>
      <c r="U106" s="171"/>
      <c r="V106" s="171"/>
      <c r="W106" s="171"/>
      <c r="X106" s="171"/>
      <c r="Y106" s="171"/>
      <c r="Z106" s="171"/>
      <c r="AA106" s="171"/>
      <c r="AB106" s="171"/>
      <c r="AC106" s="171"/>
      <c r="AD106" s="171"/>
      <c r="AE106" s="171"/>
      <c r="AF106" s="166"/>
      <c r="AG106" s="166"/>
      <c r="AH106" s="166"/>
      <c r="AI106" s="166"/>
      <c r="AJ106" s="166"/>
      <c r="AK106" s="166"/>
      <c r="AL106" s="166"/>
      <c r="AM106" s="166"/>
      <c r="AN106" s="166"/>
      <c r="AO106" s="166"/>
      <c r="AP106" s="166"/>
      <c r="AQ106" s="166"/>
      <c r="AR106" s="166"/>
      <c r="AS106" s="166"/>
      <c r="AT106" s="166"/>
      <c r="AU106" s="166"/>
      <c r="AV106" s="166"/>
      <c r="AW106" s="166"/>
      <c r="AX106" s="166"/>
      <c r="AY106" s="166"/>
      <c r="AZ106" s="166"/>
      <c r="BA106" s="166"/>
      <c r="BB106" s="166"/>
      <c r="BC106" s="166"/>
    </row>
    <row r="107" spans="20:55" ht="39.950000000000003" customHeight="1" x14ac:dyDescent="0.25">
      <c r="T107" s="171"/>
      <c r="U107" s="171"/>
      <c r="V107" s="171"/>
      <c r="W107" s="171"/>
      <c r="X107" s="171"/>
      <c r="Y107" s="171"/>
      <c r="Z107" s="171"/>
      <c r="AA107" s="171"/>
      <c r="AB107" s="171"/>
      <c r="AC107" s="171"/>
      <c r="AD107" s="171"/>
      <c r="AE107" s="171"/>
      <c r="AF107" s="166"/>
      <c r="AG107" s="166"/>
      <c r="AH107" s="166"/>
      <c r="AI107" s="166"/>
      <c r="AJ107" s="166"/>
      <c r="AK107" s="166"/>
      <c r="AL107" s="166"/>
      <c r="AM107" s="166"/>
      <c r="AN107" s="166"/>
      <c r="AO107" s="166"/>
      <c r="AP107" s="166"/>
      <c r="AQ107" s="166"/>
      <c r="AR107" s="166"/>
      <c r="AS107" s="166"/>
      <c r="AT107" s="166"/>
      <c r="AU107" s="166"/>
      <c r="AV107" s="166"/>
      <c r="AW107" s="166"/>
      <c r="AX107" s="166"/>
      <c r="AY107" s="166"/>
      <c r="AZ107" s="166"/>
      <c r="BA107" s="166"/>
      <c r="BB107" s="166"/>
      <c r="BC107" s="166"/>
    </row>
    <row r="108" spans="20:55" ht="39.950000000000003" customHeight="1" x14ac:dyDescent="0.25">
      <c r="T108" s="171"/>
      <c r="U108" s="171"/>
      <c r="V108" s="171"/>
      <c r="W108" s="171"/>
      <c r="X108" s="171"/>
      <c r="Y108" s="171"/>
      <c r="Z108" s="171"/>
      <c r="AA108" s="171"/>
      <c r="AB108" s="171"/>
      <c r="AC108" s="171"/>
      <c r="AD108" s="171"/>
      <c r="AE108" s="171"/>
      <c r="AF108" s="166"/>
      <c r="AG108" s="166"/>
      <c r="AH108" s="166"/>
      <c r="AI108" s="166"/>
      <c r="AJ108" s="166"/>
      <c r="AK108" s="166"/>
      <c r="AL108" s="166"/>
      <c r="AM108" s="166"/>
      <c r="AN108" s="166"/>
      <c r="AO108" s="166"/>
      <c r="AP108" s="166"/>
      <c r="AQ108" s="166"/>
      <c r="AR108" s="166"/>
      <c r="AS108" s="166"/>
      <c r="AT108" s="166"/>
      <c r="AU108" s="166"/>
      <c r="AV108" s="166"/>
      <c r="AW108" s="166"/>
      <c r="AX108" s="166"/>
      <c r="AY108" s="166"/>
      <c r="AZ108" s="166"/>
      <c r="BA108" s="166"/>
      <c r="BB108" s="166"/>
      <c r="BC108" s="166"/>
    </row>
    <row r="109" spans="20:55" ht="39.950000000000003" customHeight="1" x14ac:dyDescent="0.25">
      <c r="T109" s="171"/>
      <c r="U109" s="171"/>
      <c r="V109" s="171"/>
      <c r="W109" s="171"/>
      <c r="X109" s="171"/>
      <c r="Y109" s="171"/>
      <c r="Z109" s="171"/>
      <c r="AA109" s="171"/>
      <c r="AB109" s="171"/>
      <c r="AC109" s="171"/>
      <c r="AD109" s="171"/>
      <c r="AE109" s="171"/>
      <c r="AF109" s="166"/>
      <c r="AG109" s="166"/>
      <c r="AH109" s="166"/>
      <c r="AI109" s="166"/>
      <c r="AJ109" s="166"/>
      <c r="AK109" s="166"/>
      <c r="AL109" s="166"/>
      <c r="AM109" s="166"/>
      <c r="AN109" s="166"/>
      <c r="AO109" s="166"/>
      <c r="AP109" s="166"/>
      <c r="AQ109" s="166"/>
      <c r="AR109" s="166"/>
      <c r="AS109" s="166"/>
      <c r="AT109" s="166"/>
      <c r="AU109" s="166"/>
      <c r="AV109" s="166"/>
      <c r="AW109" s="166"/>
      <c r="AX109" s="166"/>
      <c r="AY109" s="166"/>
      <c r="AZ109" s="166"/>
      <c r="BA109" s="166"/>
      <c r="BB109" s="166"/>
      <c r="BC109" s="166"/>
    </row>
    <row r="110" spans="20:55" ht="39.950000000000003" customHeight="1" x14ac:dyDescent="0.25">
      <c r="T110" s="171"/>
      <c r="U110" s="171"/>
      <c r="V110" s="171"/>
      <c r="W110" s="171"/>
      <c r="X110" s="171"/>
      <c r="Y110" s="171"/>
      <c r="Z110" s="171"/>
      <c r="AA110" s="171"/>
      <c r="AB110" s="171"/>
      <c r="AC110" s="171"/>
      <c r="AD110" s="171"/>
      <c r="AE110" s="171"/>
      <c r="AF110" s="166"/>
      <c r="AG110" s="166"/>
      <c r="AH110" s="166"/>
      <c r="AI110" s="166"/>
      <c r="AJ110" s="166"/>
      <c r="AK110" s="166"/>
      <c r="AL110" s="166"/>
      <c r="AM110" s="166"/>
      <c r="AN110" s="166"/>
      <c r="AO110" s="166"/>
      <c r="AP110" s="166"/>
      <c r="AQ110" s="166"/>
      <c r="AR110" s="166"/>
      <c r="AS110" s="166"/>
      <c r="AT110" s="166"/>
      <c r="AU110" s="166"/>
      <c r="AV110" s="166"/>
      <c r="AW110" s="166"/>
      <c r="AX110" s="166"/>
      <c r="AY110" s="166"/>
      <c r="AZ110" s="166"/>
      <c r="BA110" s="166"/>
      <c r="BB110" s="166"/>
      <c r="BC110" s="166"/>
    </row>
    <row r="111" spans="20:55" ht="39.950000000000003" customHeight="1" x14ac:dyDescent="0.25">
      <c r="T111" s="171"/>
      <c r="U111" s="171"/>
      <c r="V111" s="171"/>
      <c r="W111" s="171"/>
      <c r="X111" s="171"/>
      <c r="Y111" s="171"/>
      <c r="Z111" s="171"/>
      <c r="AA111" s="171"/>
      <c r="AB111" s="171"/>
      <c r="AC111" s="171"/>
      <c r="AD111" s="171"/>
      <c r="AE111" s="171"/>
      <c r="AF111" s="166"/>
      <c r="AG111" s="166"/>
      <c r="AH111" s="166"/>
      <c r="AI111" s="166"/>
      <c r="AJ111" s="166"/>
      <c r="AK111" s="166"/>
      <c r="AL111" s="166"/>
      <c r="AM111" s="166"/>
      <c r="AN111" s="166"/>
      <c r="AO111" s="166"/>
      <c r="AP111" s="166"/>
      <c r="AQ111" s="166"/>
      <c r="AR111" s="166"/>
      <c r="AS111" s="166"/>
      <c r="AT111" s="166"/>
      <c r="AU111" s="166"/>
      <c r="AV111" s="166"/>
      <c r="AW111" s="166"/>
      <c r="AX111" s="166"/>
      <c r="AY111" s="166"/>
      <c r="AZ111" s="166"/>
      <c r="BA111" s="166"/>
      <c r="BB111" s="166"/>
      <c r="BC111" s="166"/>
    </row>
    <row r="112" spans="20:55" ht="39.950000000000003" customHeight="1" x14ac:dyDescent="0.25">
      <c r="T112" s="171"/>
      <c r="U112" s="171"/>
      <c r="V112" s="171"/>
      <c r="W112" s="171"/>
      <c r="X112" s="171"/>
      <c r="Y112" s="171"/>
      <c r="Z112" s="171"/>
      <c r="AA112" s="171"/>
      <c r="AB112" s="171"/>
      <c r="AC112" s="171"/>
      <c r="AD112" s="171"/>
      <c r="AE112" s="171"/>
      <c r="AF112" s="166"/>
      <c r="AG112" s="166"/>
      <c r="AH112" s="166"/>
      <c r="AI112" s="166"/>
      <c r="AJ112" s="166"/>
      <c r="AK112" s="166"/>
      <c r="AL112" s="166"/>
      <c r="AM112" s="166"/>
      <c r="AN112" s="166"/>
      <c r="AO112" s="166"/>
      <c r="AP112" s="166"/>
      <c r="AQ112" s="166"/>
      <c r="AR112" s="166"/>
      <c r="AS112" s="166"/>
      <c r="AT112" s="166"/>
      <c r="AU112" s="166"/>
      <c r="AV112" s="166"/>
      <c r="AW112" s="166"/>
      <c r="AX112" s="166"/>
      <c r="AY112" s="166"/>
      <c r="AZ112" s="166"/>
      <c r="BA112" s="166"/>
      <c r="BB112" s="166"/>
      <c r="BC112" s="166"/>
    </row>
    <row r="113" spans="20:55" ht="39.950000000000003" customHeight="1" x14ac:dyDescent="0.25">
      <c r="T113" s="171"/>
      <c r="U113" s="171"/>
      <c r="V113" s="171"/>
      <c r="W113" s="171"/>
      <c r="X113" s="171"/>
      <c r="Y113" s="171"/>
      <c r="Z113" s="171"/>
      <c r="AA113" s="171"/>
      <c r="AB113" s="171"/>
      <c r="AC113" s="171"/>
      <c r="AD113" s="171"/>
      <c r="AE113" s="171"/>
      <c r="AF113" s="166"/>
      <c r="AG113" s="166"/>
      <c r="AH113" s="166"/>
      <c r="AI113" s="166"/>
      <c r="AJ113" s="166"/>
      <c r="AK113" s="166"/>
      <c r="AL113" s="166"/>
      <c r="AM113" s="166"/>
      <c r="AN113" s="166"/>
      <c r="AO113" s="166"/>
      <c r="AP113" s="166"/>
      <c r="AQ113" s="166"/>
      <c r="AR113" s="166"/>
      <c r="AS113" s="166"/>
      <c r="AT113" s="166"/>
      <c r="AU113" s="166"/>
      <c r="AV113" s="166"/>
      <c r="AW113" s="166"/>
      <c r="AX113" s="166"/>
      <c r="AY113" s="166"/>
      <c r="AZ113" s="166"/>
      <c r="BA113" s="166"/>
      <c r="BB113" s="166"/>
      <c r="BC113" s="166"/>
    </row>
    <row r="114" spans="20:55" ht="39.950000000000003" customHeight="1" x14ac:dyDescent="0.25">
      <c r="T114" s="171"/>
      <c r="U114" s="171"/>
      <c r="V114" s="171"/>
      <c r="W114" s="171"/>
      <c r="X114" s="171"/>
      <c r="Y114" s="171"/>
      <c r="Z114" s="171"/>
      <c r="AA114" s="171"/>
      <c r="AB114" s="171"/>
      <c r="AC114" s="171"/>
      <c r="AD114" s="171"/>
      <c r="AE114" s="171"/>
      <c r="AF114" s="166"/>
      <c r="AG114" s="166"/>
      <c r="AH114" s="166"/>
      <c r="AI114" s="166"/>
      <c r="AJ114" s="166"/>
      <c r="AK114" s="166"/>
      <c r="AL114" s="166"/>
      <c r="AM114" s="166"/>
      <c r="AN114" s="166"/>
      <c r="AO114" s="166"/>
      <c r="AP114" s="166"/>
      <c r="AQ114" s="166"/>
      <c r="AR114" s="166"/>
      <c r="AS114" s="166"/>
      <c r="AT114" s="166"/>
      <c r="AU114" s="166"/>
      <c r="AV114" s="166"/>
      <c r="AW114" s="166"/>
      <c r="AX114" s="166"/>
      <c r="AY114" s="166"/>
      <c r="AZ114" s="166"/>
      <c r="BA114" s="166"/>
      <c r="BB114" s="166"/>
      <c r="BC114" s="166"/>
    </row>
    <row r="115" spans="20:55" ht="39.950000000000003" customHeight="1" x14ac:dyDescent="0.25">
      <c r="T115" s="171"/>
      <c r="U115" s="171"/>
      <c r="V115" s="171"/>
      <c r="W115" s="171"/>
      <c r="X115" s="171"/>
      <c r="Y115" s="171"/>
      <c r="Z115" s="171"/>
      <c r="AA115" s="171"/>
      <c r="AB115" s="171"/>
      <c r="AC115" s="171"/>
      <c r="AD115" s="171"/>
      <c r="AE115" s="171"/>
      <c r="AF115" s="166"/>
      <c r="AG115" s="166"/>
      <c r="AH115" s="166"/>
      <c r="AI115" s="166"/>
      <c r="AJ115" s="166"/>
      <c r="AK115" s="166"/>
      <c r="AL115" s="166"/>
      <c r="AM115" s="166"/>
      <c r="AN115" s="166"/>
      <c r="AO115" s="166"/>
      <c r="AP115" s="166"/>
      <c r="AQ115" s="166"/>
      <c r="AR115" s="166"/>
      <c r="AS115" s="166"/>
      <c r="AT115" s="166"/>
      <c r="AU115" s="166"/>
      <c r="AV115" s="166"/>
      <c r="AW115" s="166"/>
      <c r="AX115" s="166"/>
      <c r="AY115" s="166"/>
      <c r="AZ115" s="166"/>
      <c r="BA115" s="166"/>
      <c r="BB115" s="166"/>
      <c r="BC115" s="166"/>
    </row>
    <row r="116" spans="20:55" ht="39.950000000000003" customHeight="1" x14ac:dyDescent="0.25">
      <c r="T116" s="171"/>
      <c r="U116" s="171"/>
      <c r="V116" s="171"/>
      <c r="W116" s="171"/>
      <c r="X116" s="171"/>
      <c r="Y116" s="171"/>
      <c r="Z116" s="171"/>
      <c r="AA116" s="171"/>
      <c r="AB116" s="171"/>
      <c r="AC116" s="171"/>
      <c r="AD116" s="171"/>
      <c r="AE116" s="171"/>
      <c r="AF116" s="166"/>
      <c r="AG116" s="166"/>
      <c r="AH116" s="166"/>
      <c r="AI116" s="166"/>
      <c r="AJ116" s="166"/>
      <c r="AK116" s="166"/>
      <c r="AL116" s="166"/>
      <c r="AM116" s="166"/>
      <c r="AN116" s="166"/>
      <c r="AO116" s="166"/>
      <c r="AP116" s="166"/>
      <c r="AQ116" s="166"/>
      <c r="AR116" s="166"/>
      <c r="AS116" s="166"/>
      <c r="AT116" s="166"/>
      <c r="AU116" s="166"/>
      <c r="AV116" s="166"/>
      <c r="AW116" s="166"/>
      <c r="AX116" s="166"/>
      <c r="AY116" s="166"/>
      <c r="AZ116" s="166"/>
      <c r="BA116" s="166"/>
      <c r="BB116" s="166"/>
      <c r="BC116" s="166"/>
    </row>
    <row r="117" spans="20:55" ht="39.950000000000003" customHeight="1" x14ac:dyDescent="0.25">
      <c r="T117" s="171"/>
      <c r="U117" s="171"/>
      <c r="V117" s="171"/>
      <c r="W117" s="171"/>
      <c r="X117" s="171"/>
      <c r="Y117" s="171"/>
      <c r="Z117" s="171"/>
      <c r="AA117" s="171"/>
      <c r="AB117" s="171"/>
      <c r="AC117" s="171"/>
      <c r="AD117" s="171"/>
      <c r="AE117" s="171"/>
      <c r="AF117" s="166"/>
      <c r="AG117" s="166"/>
      <c r="AH117" s="166"/>
      <c r="AI117" s="166"/>
      <c r="AJ117" s="166"/>
      <c r="AK117" s="166"/>
      <c r="AL117" s="166"/>
      <c r="AM117" s="166"/>
      <c r="AN117" s="166"/>
      <c r="AO117" s="166"/>
      <c r="AP117" s="166"/>
      <c r="AQ117" s="166"/>
      <c r="AR117" s="166"/>
      <c r="AS117" s="166"/>
      <c r="AT117" s="166"/>
      <c r="AU117" s="166"/>
      <c r="AV117" s="166"/>
      <c r="AW117" s="166"/>
      <c r="AX117" s="166"/>
      <c r="AY117" s="166"/>
      <c r="AZ117" s="166"/>
      <c r="BA117" s="166"/>
      <c r="BB117" s="166"/>
      <c r="BC117" s="166"/>
    </row>
    <row r="118" spans="20:55" ht="39.950000000000003" customHeight="1" x14ac:dyDescent="0.25">
      <c r="T118" s="171"/>
      <c r="U118" s="171"/>
      <c r="V118" s="171"/>
      <c r="W118" s="171"/>
      <c r="X118" s="171"/>
      <c r="Y118" s="171"/>
      <c r="Z118" s="171"/>
      <c r="AA118" s="171"/>
      <c r="AB118" s="171"/>
      <c r="AC118" s="171"/>
      <c r="AD118" s="171"/>
      <c r="AE118" s="171"/>
      <c r="AF118" s="166"/>
      <c r="AG118" s="166"/>
      <c r="AH118" s="166"/>
      <c r="AI118" s="166"/>
      <c r="AJ118" s="166"/>
      <c r="AK118" s="166"/>
      <c r="AL118" s="166"/>
      <c r="AM118" s="166"/>
      <c r="AN118" s="166"/>
      <c r="AO118" s="166"/>
      <c r="AP118" s="166"/>
      <c r="AQ118" s="166"/>
      <c r="AR118" s="166"/>
      <c r="AS118" s="166"/>
      <c r="AT118" s="166"/>
      <c r="AU118" s="166"/>
      <c r="AV118" s="166"/>
      <c r="AW118" s="166"/>
      <c r="AX118" s="166"/>
      <c r="AY118" s="166"/>
      <c r="AZ118" s="166"/>
      <c r="BA118" s="166"/>
      <c r="BB118" s="166"/>
      <c r="BC118" s="166"/>
    </row>
    <row r="119" spans="20:55" ht="39.950000000000003" customHeight="1" x14ac:dyDescent="0.25">
      <c r="T119" s="171"/>
      <c r="U119" s="171"/>
      <c r="V119" s="171"/>
      <c r="W119" s="171"/>
      <c r="X119" s="171"/>
      <c r="Y119" s="171"/>
      <c r="Z119" s="171"/>
      <c r="AA119" s="171"/>
      <c r="AB119" s="171"/>
      <c r="AC119" s="171"/>
      <c r="AD119" s="171"/>
      <c r="AE119" s="171"/>
      <c r="AF119" s="166"/>
      <c r="AG119" s="166"/>
      <c r="AH119" s="166"/>
      <c r="AI119" s="166"/>
      <c r="AJ119" s="166"/>
      <c r="AK119" s="166"/>
      <c r="AL119" s="166"/>
      <c r="AM119" s="166"/>
      <c r="AN119" s="166"/>
      <c r="AO119" s="166"/>
      <c r="AP119" s="166"/>
      <c r="AQ119" s="166"/>
      <c r="AR119" s="166"/>
      <c r="AS119" s="166"/>
      <c r="AT119" s="166"/>
      <c r="AU119" s="166"/>
      <c r="AV119" s="166"/>
      <c r="AW119" s="166"/>
      <c r="AX119" s="166"/>
      <c r="AY119" s="166"/>
      <c r="AZ119" s="166"/>
      <c r="BA119" s="166"/>
      <c r="BB119" s="166"/>
      <c r="BC119" s="166"/>
    </row>
    <row r="120" spans="20:55" ht="39.950000000000003" customHeight="1" x14ac:dyDescent="0.25">
      <c r="T120" s="171"/>
      <c r="U120" s="171"/>
      <c r="V120" s="171"/>
      <c r="W120" s="171"/>
      <c r="X120" s="171"/>
      <c r="Y120" s="171"/>
      <c r="Z120" s="171"/>
      <c r="AA120" s="171"/>
      <c r="AB120" s="171"/>
      <c r="AC120" s="171"/>
      <c r="AD120" s="171"/>
      <c r="AE120" s="171"/>
      <c r="AF120" s="166"/>
      <c r="AG120" s="166"/>
      <c r="AH120" s="166"/>
      <c r="AI120" s="166"/>
      <c r="AJ120" s="166"/>
      <c r="AK120" s="166"/>
      <c r="AL120" s="166"/>
      <c r="AM120" s="166"/>
      <c r="AN120" s="166"/>
      <c r="AO120" s="166"/>
      <c r="AP120" s="166"/>
      <c r="AQ120" s="166"/>
      <c r="AR120" s="166"/>
      <c r="AS120" s="166"/>
      <c r="AT120" s="166"/>
      <c r="AU120" s="166"/>
      <c r="AV120" s="166"/>
      <c r="AW120" s="166"/>
      <c r="AX120" s="166"/>
      <c r="AY120" s="166"/>
      <c r="AZ120" s="166"/>
      <c r="BA120" s="166"/>
      <c r="BB120" s="166"/>
      <c r="BC120" s="166"/>
    </row>
    <row r="121" spans="20:55" ht="39.950000000000003" customHeight="1" x14ac:dyDescent="0.25">
      <c r="T121" s="171"/>
      <c r="U121" s="171"/>
      <c r="V121" s="171"/>
      <c r="W121" s="171"/>
      <c r="X121" s="171"/>
      <c r="Y121" s="171"/>
      <c r="Z121" s="171"/>
      <c r="AA121" s="171"/>
      <c r="AB121" s="171"/>
      <c r="AC121" s="171"/>
      <c r="AD121" s="171"/>
      <c r="AE121" s="171"/>
      <c r="AF121" s="166"/>
      <c r="AG121" s="166"/>
      <c r="AH121" s="166"/>
      <c r="AI121" s="166"/>
      <c r="AJ121" s="166"/>
      <c r="AK121" s="166"/>
      <c r="AL121" s="166"/>
      <c r="AM121" s="166"/>
      <c r="AN121" s="166"/>
      <c r="AO121" s="166"/>
      <c r="AP121" s="166"/>
      <c r="AQ121" s="166"/>
      <c r="AR121" s="166"/>
      <c r="AS121" s="166"/>
      <c r="AT121" s="166"/>
      <c r="AU121" s="166"/>
      <c r="AV121" s="166"/>
      <c r="AW121" s="166"/>
      <c r="AX121" s="166"/>
      <c r="AY121" s="166"/>
      <c r="AZ121" s="166"/>
      <c r="BA121" s="166"/>
      <c r="BB121" s="166"/>
      <c r="BC121" s="166"/>
    </row>
    <row r="122" spans="20:55" ht="39.950000000000003" customHeight="1" x14ac:dyDescent="0.25">
      <c r="T122" s="171"/>
      <c r="U122" s="171"/>
      <c r="V122" s="171"/>
      <c r="W122" s="171"/>
      <c r="X122" s="171"/>
      <c r="Y122" s="171"/>
      <c r="Z122" s="171"/>
      <c r="AA122" s="171"/>
      <c r="AB122" s="171"/>
      <c r="AC122" s="171"/>
      <c r="AD122" s="171"/>
      <c r="AE122" s="171"/>
      <c r="AF122" s="166"/>
      <c r="AG122" s="166"/>
      <c r="AH122" s="166"/>
      <c r="AI122" s="166"/>
      <c r="AJ122" s="166"/>
      <c r="AK122" s="166"/>
      <c r="AL122" s="166"/>
      <c r="AM122" s="166"/>
      <c r="AN122" s="166"/>
      <c r="AO122" s="166"/>
      <c r="AP122" s="166"/>
      <c r="AQ122" s="166"/>
      <c r="AR122" s="166"/>
      <c r="AS122" s="166"/>
      <c r="AT122" s="166"/>
      <c r="AU122" s="166"/>
      <c r="AV122" s="166"/>
      <c r="AW122" s="166"/>
      <c r="AX122" s="166"/>
      <c r="AY122" s="166"/>
      <c r="AZ122" s="166"/>
      <c r="BA122" s="166"/>
      <c r="BB122" s="166"/>
      <c r="BC122" s="166"/>
    </row>
    <row r="123" spans="20:55" ht="39.950000000000003" customHeight="1" x14ac:dyDescent="0.25">
      <c r="T123" s="171"/>
      <c r="U123" s="171"/>
      <c r="V123" s="171"/>
      <c r="W123" s="171"/>
      <c r="X123" s="171"/>
      <c r="Y123" s="171"/>
      <c r="Z123" s="171"/>
      <c r="AA123" s="171"/>
      <c r="AB123" s="171"/>
      <c r="AC123" s="171"/>
      <c r="AD123" s="171"/>
      <c r="AE123" s="171"/>
      <c r="AF123" s="166"/>
      <c r="AG123" s="166"/>
      <c r="AH123" s="166"/>
      <c r="AI123" s="166"/>
      <c r="AJ123" s="166"/>
      <c r="AK123" s="166"/>
      <c r="AL123" s="166"/>
      <c r="AM123" s="166"/>
      <c r="AN123" s="166"/>
      <c r="AO123" s="166"/>
      <c r="AP123" s="166"/>
      <c r="AQ123" s="166"/>
      <c r="AR123" s="166"/>
      <c r="AS123" s="166"/>
      <c r="AT123" s="166"/>
      <c r="AU123" s="166"/>
      <c r="AV123" s="166"/>
      <c r="AW123" s="166"/>
      <c r="AX123" s="166"/>
      <c r="AY123" s="166"/>
      <c r="AZ123" s="166"/>
      <c r="BA123" s="166"/>
      <c r="BB123" s="166"/>
      <c r="BC123" s="166"/>
    </row>
    <row r="124" spans="20:55" ht="39.950000000000003" customHeight="1" x14ac:dyDescent="0.25">
      <c r="T124" s="171"/>
      <c r="U124" s="171"/>
      <c r="V124" s="171"/>
      <c r="W124" s="171"/>
      <c r="X124" s="171"/>
      <c r="Y124" s="171"/>
      <c r="Z124" s="171"/>
      <c r="AA124" s="171"/>
      <c r="AB124" s="171"/>
      <c r="AC124" s="171"/>
      <c r="AD124" s="171"/>
      <c r="AE124" s="171"/>
      <c r="AF124" s="166"/>
      <c r="AG124" s="166"/>
      <c r="AH124" s="166"/>
      <c r="AI124" s="166"/>
      <c r="AJ124" s="166"/>
      <c r="AK124" s="166"/>
      <c r="AL124" s="166"/>
      <c r="AM124" s="166"/>
      <c r="AN124" s="166"/>
      <c r="AO124" s="166"/>
      <c r="AP124" s="166"/>
      <c r="AQ124" s="166"/>
      <c r="AR124" s="166"/>
      <c r="AS124" s="166"/>
      <c r="AT124" s="166"/>
      <c r="AU124" s="166"/>
      <c r="AV124" s="166"/>
      <c r="AW124" s="166"/>
      <c r="AX124" s="166"/>
      <c r="AY124" s="166"/>
      <c r="AZ124" s="166"/>
      <c r="BA124" s="166"/>
      <c r="BB124" s="166"/>
      <c r="BC124" s="166"/>
    </row>
    <row r="125" spans="20:55" ht="39.950000000000003" customHeight="1" x14ac:dyDescent="0.25">
      <c r="T125" s="171"/>
      <c r="U125" s="171"/>
      <c r="V125" s="171"/>
      <c r="W125" s="171"/>
      <c r="X125" s="171"/>
      <c r="Y125" s="171"/>
      <c r="Z125" s="171"/>
      <c r="AA125" s="171"/>
      <c r="AB125" s="171"/>
      <c r="AC125" s="171"/>
      <c r="AD125" s="171"/>
      <c r="AE125" s="171"/>
      <c r="AF125" s="166"/>
      <c r="AG125" s="166"/>
      <c r="AH125" s="166"/>
      <c r="AI125" s="166"/>
      <c r="AJ125" s="166"/>
      <c r="AK125" s="166"/>
      <c r="AL125" s="166"/>
      <c r="AM125" s="166"/>
      <c r="AN125" s="166"/>
      <c r="AO125" s="166"/>
      <c r="AP125" s="166"/>
      <c r="AQ125" s="166"/>
      <c r="AR125" s="166"/>
      <c r="AS125" s="166"/>
      <c r="AT125" s="166"/>
      <c r="AU125" s="166"/>
      <c r="AV125" s="166"/>
      <c r="AW125" s="166"/>
      <c r="AX125" s="166"/>
      <c r="AY125" s="166"/>
      <c r="AZ125" s="166"/>
      <c r="BA125" s="166"/>
      <c r="BB125" s="166"/>
      <c r="BC125" s="166"/>
    </row>
    <row r="126" spans="20:55" ht="39.950000000000003" customHeight="1" x14ac:dyDescent="0.25">
      <c r="T126" s="171"/>
      <c r="U126" s="171"/>
      <c r="V126" s="171"/>
      <c r="W126" s="171"/>
      <c r="X126" s="171"/>
      <c r="Y126" s="171"/>
      <c r="Z126" s="171"/>
      <c r="AA126" s="171"/>
      <c r="AB126" s="171"/>
      <c r="AC126" s="171"/>
      <c r="AD126" s="171"/>
      <c r="AE126" s="171"/>
      <c r="AF126" s="166"/>
      <c r="AG126" s="166"/>
      <c r="AH126" s="166"/>
      <c r="AI126" s="166"/>
      <c r="AJ126" s="166"/>
      <c r="AK126" s="166"/>
      <c r="AL126" s="166"/>
      <c r="AM126" s="166"/>
      <c r="AN126" s="166"/>
      <c r="AO126" s="166"/>
      <c r="AP126" s="166"/>
      <c r="AQ126" s="166"/>
      <c r="AR126" s="166"/>
      <c r="AS126" s="166"/>
      <c r="AT126" s="166"/>
      <c r="AU126" s="166"/>
      <c r="AV126" s="166"/>
      <c r="AW126" s="166"/>
      <c r="AX126" s="166"/>
      <c r="AY126" s="166"/>
      <c r="AZ126" s="166"/>
      <c r="BA126" s="166"/>
      <c r="BB126" s="166"/>
      <c r="BC126" s="166"/>
    </row>
    <row r="127" spans="20:55" ht="39.950000000000003" customHeight="1" x14ac:dyDescent="0.25">
      <c r="T127" s="171"/>
      <c r="U127" s="171"/>
      <c r="V127" s="171"/>
      <c r="W127" s="171"/>
      <c r="X127" s="171"/>
      <c r="Y127" s="171"/>
      <c r="Z127" s="171"/>
      <c r="AA127" s="171"/>
      <c r="AB127" s="171"/>
      <c r="AC127" s="171"/>
      <c r="AD127" s="171"/>
      <c r="AE127" s="171"/>
      <c r="AF127" s="166"/>
      <c r="AG127" s="166"/>
      <c r="AH127" s="166"/>
      <c r="AI127" s="166"/>
      <c r="AJ127" s="166"/>
      <c r="AK127" s="166"/>
      <c r="AL127" s="166"/>
      <c r="AM127" s="166"/>
      <c r="AN127" s="166"/>
      <c r="AO127" s="166"/>
      <c r="AP127" s="166"/>
      <c r="AQ127" s="166"/>
      <c r="AR127" s="166"/>
      <c r="AS127" s="166"/>
      <c r="AT127" s="166"/>
      <c r="AU127" s="166"/>
      <c r="AV127" s="166"/>
      <c r="AW127" s="166"/>
      <c r="AX127" s="166"/>
      <c r="AY127" s="166"/>
      <c r="AZ127" s="166"/>
      <c r="BA127" s="166"/>
      <c r="BB127" s="166"/>
      <c r="BC127" s="166"/>
    </row>
    <row r="128" spans="20:55" ht="39.950000000000003" customHeight="1" x14ac:dyDescent="0.25">
      <c r="T128" s="171"/>
      <c r="U128" s="171"/>
      <c r="V128" s="171"/>
      <c r="W128" s="171"/>
      <c r="X128" s="171"/>
      <c r="Y128" s="171"/>
      <c r="Z128" s="171"/>
      <c r="AA128" s="171"/>
      <c r="AB128" s="171"/>
      <c r="AC128" s="171"/>
      <c r="AD128" s="171"/>
      <c r="AE128" s="171"/>
      <c r="AF128" s="166"/>
      <c r="AG128" s="166"/>
      <c r="AH128" s="166"/>
      <c r="AI128" s="166"/>
      <c r="AJ128" s="166"/>
      <c r="AK128" s="166"/>
      <c r="AL128" s="166"/>
      <c r="AM128" s="166"/>
      <c r="AN128" s="166"/>
      <c r="AO128" s="166"/>
      <c r="AP128" s="166"/>
      <c r="AQ128" s="166"/>
      <c r="AR128" s="166"/>
      <c r="AS128" s="166"/>
      <c r="AT128" s="166"/>
      <c r="AU128" s="166"/>
      <c r="AV128" s="166"/>
      <c r="AW128" s="166"/>
      <c r="AX128" s="166"/>
      <c r="AY128" s="166"/>
      <c r="AZ128" s="166"/>
      <c r="BA128" s="166"/>
      <c r="BB128" s="166"/>
      <c r="BC128" s="166"/>
    </row>
    <row r="129" spans="20:55" ht="39.950000000000003" customHeight="1" x14ac:dyDescent="0.25">
      <c r="T129" s="171"/>
      <c r="U129" s="171"/>
      <c r="V129" s="171"/>
      <c r="W129" s="171"/>
      <c r="X129" s="171"/>
      <c r="Y129" s="171"/>
      <c r="Z129" s="171"/>
      <c r="AA129" s="171"/>
      <c r="AB129" s="171"/>
      <c r="AC129" s="171"/>
      <c r="AD129" s="171"/>
      <c r="AE129" s="171"/>
      <c r="AF129" s="166"/>
      <c r="AG129" s="166"/>
      <c r="AH129" s="166"/>
      <c r="AI129" s="166"/>
      <c r="AJ129" s="166"/>
      <c r="AK129" s="166"/>
      <c r="AL129" s="166"/>
      <c r="AM129" s="166"/>
      <c r="AN129" s="166"/>
      <c r="AO129" s="166"/>
      <c r="AP129" s="166"/>
      <c r="AQ129" s="166"/>
      <c r="AR129" s="166"/>
      <c r="AS129" s="166"/>
      <c r="AT129" s="166"/>
      <c r="AU129" s="166"/>
      <c r="AV129" s="166"/>
      <c r="AW129" s="166"/>
      <c r="AX129" s="166"/>
      <c r="AY129" s="166"/>
      <c r="AZ129" s="166"/>
      <c r="BA129" s="166"/>
      <c r="BB129" s="166"/>
      <c r="BC129" s="166"/>
    </row>
    <row r="130" spans="20:55" ht="39.950000000000003" customHeight="1" x14ac:dyDescent="0.25">
      <c r="T130" s="171"/>
      <c r="U130" s="171"/>
      <c r="V130" s="171"/>
      <c r="W130" s="171"/>
      <c r="X130" s="171"/>
      <c r="Y130" s="171"/>
      <c r="Z130" s="171"/>
      <c r="AA130" s="171"/>
      <c r="AB130" s="171"/>
      <c r="AC130" s="171"/>
      <c r="AD130" s="171"/>
      <c r="AE130" s="171"/>
      <c r="AF130" s="166"/>
      <c r="AG130" s="166"/>
      <c r="AH130" s="166"/>
      <c r="AI130" s="166"/>
      <c r="AJ130" s="166"/>
      <c r="AK130" s="166"/>
      <c r="AL130" s="166"/>
      <c r="AM130" s="166"/>
      <c r="AN130" s="166"/>
      <c r="AO130" s="166"/>
      <c r="AP130" s="166"/>
      <c r="AQ130" s="166"/>
      <c r="AR130" s="166"/>
      <c r="AS130" s="166"/>
      <c r="AT130" s="166"/>
      <c r="AU130" s="166"/>
      <c r="AV130" s="166"/>
      <c r="AW130" s="166"/>
      <c r="AX130" s="166"/>
      <c r="AY130" s="166"/>
      <c r="AZ130" s="166"/>
      <c r="BA130" s="166"/>
      <c r="BB130" s="166"/>
      <c r="BC130" s="166"/>
    </row>
    <row r="131" spans="20:55" ht="39.950000000000003" customHeight="1" x14ac:dyDescent="0.25">
      <c r="T131" s="171"/>
      <c r="U131" s="171"/>
      <c r="V131" s="171"/>
      <c r="W131" s="171"/>
      <c r="X131" s="171"/>
      <c r="Y131" s="171"/>
      <c r="Z131" s="171"/>
      <c r="AA131" s="171"/>
      <c r="AB131" s="171"/>
      <c r="AC131" s="171"/>
      <c r="AD131" s="171"/>
      <c r="AE131" s="171"/>
      <c r="AF131" s="166"/>
      <c r="AG131" s="166"/>
      <c r="AH131" s="166"/>
      <c r="AI131" s="166"/>
      <c r="AJ131" s="166"/>
      <c r="AK131" s="166"/>
      <c r="AL131" s="166"/>
      <c r="AM131" s="166"/>
      <c r="AN131" s="166"/>
      <c r="AO131" s="166"/>
      <c r="AP131" s="166"/>
      <c r="AQ131" s="166"/>
      <c r="AR131" s="166"/>
      <c r="AS131" s="166"/>
      <c r="AT131" s="166"/>
      <c r="AU131" s="166"/>
      <c r="AV131" s="166"/>
      <c r="AW131" s="166"/>
      <c r="AX131" s="166"/>
      <c r="AY131" s="166"/>
      <c r="AZ131" s="166"/>
      <c r="BA131" s="166"/>
      <c r="BB131" s="166"/>
      <c r="BC131" s="166"/>
    </row>
    <row r="132" spans="20:55" ht="39.950000000000003" customHeight="1" x14ac:dyDescent="0.25">
      <c r="T132" s="171"/>
      <c r="U132" s="171"/>
      <c r="V132" s="171"/>
      <c r="W132" s="171"/>
      <c r="X132" s="171"/>
      <c r="Y132" s="171"/>
      <c r="Z132" s="171"/>
      <c r="AA132" s="171"/>
      <c r="AB132" s="171"/>
      <c r="AC132" s="171"/>
      <c r="AD132" s="171"/>
      <c r="AE132" s="171"/>
      <c r="AF132" s="166"/>
      <c r="AG132" s="166"/>
      <c r="AH132" s="166"/>
      <c r="AI132" s="166"/>
      <c r="AJ132" s="166"/>
      <c r="AK132" s="166"/>
      <c r="AL132" s="166"/>
      <c r="AM132" s="166"/>
      <c r="AN132" s="166"/>
      <c r="AO132" s="166"/>
      <c r="AP132" s="166"/>
      <c r="AQ132" s="166"/>
      <c r="AR132" s="166"/>
      <c r="AS132" s="166"/>
      <c r="AT132" s="166"/>
      <c r="AU132" s="166"/>
      <c r="AV132" s="166"/>
      <c r="AW132" s="166"/>
      <c r="AX132" s="166"/>
      <c r="AY132" s="166"/>
      <c r="AZ132" s="166"/>
      <c r="BA132" s="166"/>
      <c r="BB132" s="166"/>
      <c r="BC132" s="166"/>
    </row>
    <row r="133" spans="20:55" ht="39.950000000000003" customHeight="1" x14ac:dyDescent="0.25">
      <c r="T133" s="171"/>
      <c r="U133" s="171"/>
      <c r="V133" s="171"/>
      <c r="W133" s="171"/>
      <c r="X133" s="171"/>
      <c r="Y133" s="171"/>
      <c r="Z133" s="171"/>
      <c r="AA133" s="171"/>
      <c r="AB133" s="171"/>
      <c r="AC133" s="171"/>
      <c r="AD133" s="171"/>
      <c r="AE133" s="171"/>
      <c r="AF133" s="166"/>
      <c r="AG133" s="166"/>
      <c r="AH133" s="166"/>
      <c r="AI133" s="166"/>
      <c r="AJ133" s="166"/>
      <c r="AK133" s="166"/>
      <c r="AL133" s="166"/>
      <c r="AM133" s="166"/>
      <c r="AN133" s="166"/>
      <c r="AO133" s="166"/>
      <c r="AP133" s="166"/>
      <c r="AQ133" s="166"/>
      <c r="AR133" s="166"/>
      <c r="AS133" s="166"/>
      <c r="AT133" s="166"/>
      <c r="AU133" s="166"/>
      <c r="AV133" s="166"/>
      <c r="AW133" s="166"/>
      <c r="AX133" s="166"/>
      <c r="AY133" s="166"/>
      <c r="AZ133" s="166"/>
      <c r="BA133" s="166"/>
      <c r="BB133" s="166"/>
      <c r="BC133" s="166"/>
    </row>
    <row r="134" spans="20:55" ht="39.950000000000003" customHeight="1" x14ac:dyDescent="0.25">
      <c r="T134" s="171"/>
      <c r="U134" s="171"/>
      <c r="V134" s="171"/>
      <c r="W134" s="171"/>
      <c r="X134" s="171"/>
      <c r="Y134" s="171"/>
      <c r="Z134" s="171"/>
      <c r="AA134" s="171"/>
      <c r="AB134" s="171"/>
      <c r="AC134" s="171"/>
      <c r="AD134" s="171"/>
      <c r="AE134" s="171"/>
      <c r="AF134" s="166"/>
      <c r="AG134" s="166"/>
      <c r="AH134" s="166"/>
      <c r="AI134" s="166"/>
      <c r="AJ134" s="166"/>
      <c r="AK134" s="166"/>
      <c r="AL134" s="166"/>
      <c r="AM134" s="166"/>
      <c r="AN134" s="166"/>
      <c r="AO134" s="166"/>
      <c r="AP134" s="166"/>
      <c r="AQ134" s="166"/>
      <c r="AR134" s="166"/>
      <c r="AS134" s="166"/>
      <c r="AT134" s="166"/>
      <c r="AU134" s="166"/>
      <c r="AV134" s="166"/>
      <c r="AW134" s="166"/>
      <c r="AX134" s="166"/>
      <c r="AY134" s="166"/>
      <c r="AZ134" s="166"/>
      <c r="BA134" s="166"/>
      <c r="BB134" s="166"/>
      <c r="BC134" s="166"/>
    </row>
    <row r="135" spans="20:55" ht="39.950000000000003" customHeight="1" x14ac:dyDescent="0.25">
      <c r="T135" s="171"/>
      <c r="U135" s="171"/>
      <c r="V135" s="171"/>
      <c r="W135" s="171"/>
      <c r="X135" s="171"/>
      <c r="Y135" s="171"/>
      <c r="Z135" s="171"/>
      <c r="AA135" s="171"/>
      <c r="AB135" s="171"/>
      <c r="AC135" s="171"/>
      <c r="AD135" s="171"/>
      <c r="AE135" s="171"/>
      <c r="AF135" s="166"/>
      <c r="AG135" s="166"/>
      <c r="AH135" s="166"/>
      <c r="AI135" s="166"/>
      <c r="AJ135" s="166"/>
      <c r="AK135" s="166"/>
      <c r="AL135" s="166"/>
      <c r="AM135" s="166"/>
      <c r="AN135" s="166"/>
      <c r="AO135" s="166"/>
      <c r="AP135" s="166"/>
      <c r="AQ135" s="166"/>
      <c r="AR135" s="166"/>
      <c r="AS135" s="166"/>
      <c r="AT135" s="166"/>
      <c r="AU135" s="166"/>
      <c r="AV135" s="166"/>
      <c r="AW135" s="166"/>
      <c r="AX135" s="166"/>
      <c r="AY135" s="166"/>
      <c r="AZ135" s="166"/>
      <c r="BA135" s="166"/>
      <c r="BB135" s="166"/>
      <c r="BC135" s="166"/>
    </row>
    <row r="136" spans="20:55" ht="39.950000000000003" customHeight="1" x14ac:dyDescent="0.25">
      <c r="T136" s="171"/>
      <c r="U136" s="171"/>
      <c r="V136" s="171"/>
      <c r="W136" s="171"/>
      <c r="X136" s="171"/>
      <c r="Y136" s="171"/>
      <c r="Z136" s="171"/>
      <c r="AA136" s="171"/>
      <c r="AB136" s="171"/>
      <c r="AC136" s="171"/>
      <c r="AD136" s="171"/>
      <c r="AE136" s="171"/>
      <c r="AF136" s="166"/>
      <c r="AG136" s="166"/>
      <c r="AH136" s="166"/>
      <c r="AI136" s="166"/>
      <c r="AJ136" s="166"/>
      <c r="AK136" s="166"/>
      <c r="AL136" s="166"/>
      <c r="AM136" s="166"/>
      <c r="AN136" s="166"/>
      <c r="AO136" s="166"/>
      <c r="AP136" s="166"/>
      <c r="AQ136" s="166"/>
      <c r="AR136" s="166"/>
      <c r="AS136" s="166"/>
      <c r="AT136" s="166"/>
      <c r="AU136" s="166"/>
      <c r="AV136" s="166"/>
      <c r="AW136" s="166"/>
      <c r="AX136" s="166"/>
      <c r="AY136" s="166"/>
      <c r="AZ136" s="166"/>
      <c r="BA136" s="166"/>
      <c r="BB136" s="166"/>
      <c r="BC136" s="166"/>
    </row>
    <row r="137" spans="20:55" ht="39.950000000000003" customHeight="1" x14ac:dyDescent="0.25">
      <c r="T137" s="171"/>
      <c r="U137" s="171"/>
      <c r="V137" s="171"/>
      <c r="W137" s="171"/>
      <c r="X137" s="171"/>
      <c r="Y137" s="171"/>
      <c r="Z137" s="171"/>
      <c r="AA137" s="171"/>
      <c r="AB137" s="171"/>
      <c r="AC137" s="171"/>
      <c r="AD137" s="171"/>
      <c r="AE137" s="171"/>
      <c r="AF137" s="166"/>
      <c r="AG137" s="166"/>
      <c r="AH137" s="166"/>
      <c r="AI137" s="166"/>
      <c r="AJ137" s="166"/>
      <c r="AK137" s="166"/>
      <c r="AL137" s="166"/>
      <c r="AM137" s="166"/>
      <c r="AN137" s="166"/>
      <c r="AO137" s="166"/>
      <c r="AP137" s="166"/>
      <c r="AQ137" s="166"/>
      <c r="AR137" s="166"/>
      <c r="AS137" s="166"/>
      <c r="AT137" s="166"/>
      <c r="AU137" s="166"/>
      <c r="AV137" s="166"/>
      <c r="AW137" s="166"/>
      <c r="AX137" s="166"/>
      <c r="AY137" s="166"/>
      <c r="AZ137" s="166"/>
      <c r="BA137" s="166"/>
      <c r="BB137" s="166"/>
      <c r="BC137" s="166"/>
    </row>
    <row r="138" spans="20:55" ht="39.950000000000003" customHeight="1" x14ac:dyDescent="0.25">
      <c r="T138" s="171"/>
      <c r="U138" s="171"/>
      <c r="V138" s="171"/>
      <c r="W138" s="171"/>
      <c r="X138" s="171"/>
      <c r="Y138" s="171"/>
      <c r="Z138" s="171"/>
      <c r="AA138" s="171"/>
      <c r="AB138" s="171"/>
      <c r="AC138" s="171"/>
      <c r="AD138" s="171"/>
      <c r="AE138" s="171"/>
      <c r="AF138" s="166"/>
      <c r="AG138" s="166"/>
      <c r="AH138" s="166"/>
      <c r="AI138" s="166"/>
      <c r="AJ138" s="166"/>
      <c r="AK138" s="166"/>
      <c r="AL138" s="166"/>
      <c r="AM138" s="166"/>
      <c r="AN138" s="166"/>
      <c r="AO138" s="166"/>
      <c r="AP138" s="166"/>
      <c r="AQ138" s="166"/>
      <c r="AR138" s="166"/>
      <c r="AS138" s="166"/>
      <c r="AT138" s="166"/>
      <c r="AU138" s="166"/>
      <c r="AV138" s="166"/>
      <c r="AW138" s="166"/>
      <c r="AX138" s="166"/>
      <c r="AY138" s="166"/>
      <c r="AZ138" s="166"/>
      <c r="BA138" s="166"/>
      <c r="BB138" s="166"/>
      <c r="BC138" s="166"/>
    </row>
    <row r="139" spans="20:55" ht="39.950000000000003" customHeight="1" x14ac:dyDescent="0.25">
      <c r="T139" s="171"/>
      <c r="U139" s="171"/>
      <c r="V139" s="171"/>
      <c r="W139" s="171"/>
      <c r="X139" s="171"/>
      <c r="Y139" s="171"/>
      <c r="Z139" s="171"/>
      <c r="AA139" s="171"/>
      <c r="AB139" s="171"/>
      <c r="AC139" s="171"/>
      <c r="AD139" s="171"/>
      <c r="AE139" s="171"/>
      <c r="AF139" s="166"/>
      <c r="AG139" s="166"/>
      <c r="AH139" s="166"/>
      <c r="AI139" s="166"/>
      <c r="AJ139" s="166"/>
      <c r="AK139" s="166"/>
      <c r="AL139" s="166"/>
      <c r="AM139" s="166"/>
      <c r="AN139" s="166"/>
      <c r="AO139" s="166"/>
      <c r="AP139" s="166"/>
      <c r="AQ139" s="166"/>
      <c r="AR139" s="166"/>
      <c r="AS139" s="166"/>
      <c r="AT139" s="166"/>
      <c r="AU139" s="166"/>
      <c r="AV139" s="166"/>
      <c r="AW139" s="166"/>
      <c r="AX139" s="166"/>
      <c r="AY139" s="166"/>
      <c r="AZ139" s="166"/>
      <c r="BA139" s="166"/>
      <c r="BB139" s="166"/>
      <c r="BC139" s="166"/>
    </row>
    <row r="140" spans="20:55" ht="39.950000000000003" customHeight="1" x14ac:dyDescent="0.25">
      <c r="T140" s="171"/>
      <c r="U140" s="171"/>
      <c r="V140" s="171"/>
      <c r="W140" s="171"/>
      <c r="X140" s="171"/>
      <c r="Y140" s="171"/>
      <c r="Z140" s="171"/>
      <c r="AA140" s="171"/>
      <c r="AB140" s="171"/>
      <c r="AC140" s="171"/>
      <c r="AD140" s="171"/>
      <c r="AE140" s="171"/>
      <c r="AF140" s="166"/>
      <c r="AG140" s="166"/>
      <c r="AH140" s="166"/>
      <c r="AI140" s="166"/>
      <c r="AJ140" s="166"/>
      <c r="AK140" s="166"/>
      <c r="AL140" s="166"/>
      <c r="AM140" s="166"/>
      <c r="AN140" s="166"/>
      <c r="AO140" s="166"/>
      <c r="AP140" s="166"/>
      <c r="AQ140" s="166"/>
      <c r="AR140" s="166"/>
      <c r="AS140" s="166"/>
      <c r="AT140" s="166"/>
      <c r="AU140" s="166"/>
      <c r="AV140" s="166"/>
      <c r="AW140" s="166"/>
      <c r="AX140" s="166"/>
      <c r="AY140" s="166"/>
      <c r="AZ140" s="166"/>
      <c r="BA140" s="166"/>
      <c r="BB140" s="166"/>
      <c r="BC140" s="166"/>
    </row>
    <row r="141" spans="20:55" ht="39.950000000000003" customHeight="1" x14ac:dyDescent="0.25">
      <c r="T141" s="171"/>
      <c r="U141" s="171"/>
      <c r="V141" s="171"/>
      <c r="W141" s="171"/>
      <c r="X141" s="171"/>
      <c r="Y141" s="171"/>
      <c r="Z141" s="171"/>
      <c r="AA141" s="171"/>
      <c r="AB141" s="171"/>
      <c r="AC141" s="171"/>
      <c r="AD141" s="171"/>
      <c r="AE141" s="171"/>
      <c r="AF141" s="166"/>
      <c r="AG141" s="166"/>
      <c r="AH141" s="166"/>
      <c r="AI141" s="166"/>
      <c r="AJ141" s="166"/>
      <c r="AK141" s="166"/>
      <c r="AL141" s="166"/>
      <c r="AM141" s="166"/>
      <c r="AN141" s="166"/>
      <c r="AO141" s="166"/>
      <c r="AP141" s="166"/>
      <c r="AQ141" s="166"/>
      <c r="AR141" s="166"/>
      <c r="AS141" s="166"/>
      <c r="AT141" s="166"/>
      <c r="AU141" s="166"/>
      <c r="AV141" s="166"/>
      <c r="AW141" s="166"/>
      <c r="AX141" s="166"/>
      <c r="AY141" s="166"/>
      <c r="AZ141" s="166"/>
      <c r="BA141" s="166"/>
      <c r="BB141" s="166"/>
      <c r="BC141" s="166"/>
    </row>
    <row r="142" spans="20:55" ht="39.950000000000003" customHeight="1" x14ac:dyDescent="0.25">
      <c r="T142" s="171"/>
      <c r="U142" s="171"/>
      <c r="V142" s="171"/>
      <c r="W142" s="171"/>
      <c r="X142" s="171"/>
      <c r="Y142" s="171"/>
      <c r="Z142" s="171"/>
      <c r="AA142" s="171"/>
      <c r="AB142" s="171"/>
      <c r="AC142" s="171"/>
      <c r="AD142" s="171"/>
      <c r="AE142" s="171"/>
      <c r="AF142" s="166"/>
      <c r="AG142" s="166"/>
      <c r="AH142" s="166"/>
      <c r="AI142" s="166"/>
      <c r="AJ142" s="166"/>
      <c r="AK142" s="166"/>
      <c r="AL142" s="166"/>
      <c r="AM142" s="166"/>
      <c r="AN142" s="166"/>
      <c r="AO142" s="166"/>
      <c r="AP142" s="166"/>
      <c r="AQ142" s="166"/>
      <c r="AR142" s="166"/>
      <c r="AS142" s="166"/>
      <c r="AT142" s="166"/>
      <c r="AU142" s="166"/>
      <c r="AV142" s="166"/>
      <c r="AW142" s="166"/>
      <c r="AX142" s="166"/>
      <c r="AY142" s="166"/>
      <c r="AZ142" s="166"/>
      <c r="BA142" s="166"/>
      <c r="BB142" s="166"/>
      <c r="BC142" s="166"/>
    </row>
    <row r="143" spans="20:55" ht="39.950000000000003" customHeight="1" x14ac:dyDescent="0.25">
      <c r="T143" s="171"/>
      <c r="U143" s="171"/>
      <c r="V143" s="171"/>
      <c r="W143" s="171"/>
      <c r="X143" s="171"/>
      <c r="Y143" s="171"/>
      <c r="Z143" s="171"/>
      <c r="AA143" s="171"/>
      <c r="AB143" s="171"/>
      <c r="AC143" s="171"/>
      <c r="AD143" s="171"/>
      <c r="AE143" s="171"/>
      <c r="AF143" s="166"/>
      <c r="AG143" s="166"/>
      <c r="AH143" s="166"/>
      <c r="AI143" s="166"/>
      <c r="AJ143" s="166"/>
      <c r="AK143" s="166"/>
      <c r="AL143" s="166"/>
      <c r="AM143" s="166"/>
      <c r="AN143" s="166"/>
      <c r="AO143" s="166"/>
      <c r="AP143" s="166"/>
      <c r="AQ143" s="166"/>
      <c r="AR143" s="166"/>
      <c r="AS143" s="166"/>
      <c r="AT143" s="166"/>
      <c r="AU143" s="166"/>
      <c r="AV143" s="166"/>
      <c r="AW143" s="166"/>
      <c r="AX143" s="166"/>
      <c r="AY143" s="166"/>
      <c r="AZ143" s="166"/>
      <c r="BA143" s="166"/>
      <c r="BB143" s="166"/>
      <c r="BC143" s="166"/>
    </row>
    <row r="144" spans="20:55" ht="39.950000000000003" customHeight="1" x14ac:dyDescent="0.25">
      <c r="T144" s="171"/>
      <c r="U144" s="171"/>
      <c r="V144" s="171"/>
      <c r="W144" s="171"/>
      <c r="X144" s="171"/>
      <c r="Y144" s="171"/>
      <c r="Z144" s="171"/>
      <c r="AA144" s="171"/>
      <c r="AB144" s="171"/>
      <c r="AC144" s="171"/>
      <c r="AD144" s="171"/>
      <c r="AE144" s="171"/>
      <c r="AF144" s="166"/>
      <c r="AG144" s="166"/>
      <c r="AH144" s="166"/>
      <c r="AI144" s="166"/>
      <c r="AJ144" s="166"/>
      <c r="AK144" s="166"/>
      <c r="AL144" s="166"/>
      <c r="AM144" s="166"/>
      <c r="AN144" s="166"/>
      <c r="AO144" s="166"/>
      <c r="AP144" s="166"/>
      <c r="AQ144" s="166"/>
      <c r="AR144" s="166"/>
      <c r="AS144" s="166"/>
      <c r="AT144" s="166"/>
      <c r="AU144" s="166"/>
      <c r="AV144" s="166"/>
      <c r="AW144" s="166"/>
      <c r="AX144" s="166"/>
      <c r="AY144" s="166"/>
      <c r="AZ144" s="166"/>
      <c r="BA144" s="166"/>
      <c r="BB144" s="166"/>
      <c r="BC144" s="166"/>
    </row>
    <row r="145" spans="20:55" ht="39.950000000000003" customHeight="1" x14ac:dyDescent="0.25">
      <c r="T145" s="171"/>
      <c r="U145" s="171"/>
      <c r="V145" s="171"/>
      <c r="W145" s="171"/>
      <c r="X145" s="171"/>
      <c r="Y145" s="171"/>
      <c r="Z145" s="171"/>
      <c r="AA145" s="171"/>
      <c r="AB145" s="171"/>
      <c r="AC145" s="171"/>
      <c r="AD145" s="171"/>
      <c r="AE145" s="171"/>
      <c r="AF145" s="166"/>
      <c r="AG145" s="166"/>
      <c r="AH145" s="166"/>
      <c r="AI145" s="166"/>
      <c r="AJ145" s="166"/>
      <c r="AK145" s="166"/>
      <c r="AL145" s="166"/>
      <c r="AM145" s="166"/>
      <c r="AN145" s="166"/>
      <c r="AO145" s="166"/>
      <c r="AP145" s="166"/>
      <c r="AQ145" s="166"/>
      <c r="AR145" s="166"/>
      <c r="AS145" s="166"/>
      <c r="AT145" s="166"/>
      <c r="AU145" s="166"/>
      <c r="AV145" s="166"/>
      <c r="AW145" s="166"/>
      <c r="AX145" s="166"/>
      <c r="AY145" s="166"/>
      <c r="AZ145" s="166"/>
      <c r="BA145" s="166"/>
      <c r="BB145" s="166"/>
      <c r="BC145" s="166"/>
    </row>
    <row r="146" spans="20:55" ht="39.950000000000003" customHeight="1" x14ac:dyDescent="0.25">
      <c r="T146" s="171"/>
      <c r="U146" s="171"/>
      <c r="V146" s="171"/>
      <c r="W146" s="171"/>
      <c r="X146" s="171"/>
      <c r="Y146" s="171"/>
      <c r="Z146" s="171"/>
      <c r="AA146" s="171"/>
      <c r="AB146" s="171"/>
      <c r="AC146" s="171"/>
      <c r="AD146" s="171"/>
      <c r="AE146" s="171"/>
      <c r="AF146" s="166"/>
      <c r="AG146" s="166"/>
      <c r="AH146" s="166"/>
      <c r="AI146" s="166"/>
      <c r="AJ146" s="166"/>
      <c r="AK146" s="166"/>
      <c r="AL146" s="166"/>
      <c r="AM146" s="166"/>
      <c r="AN146" s="166"/>
      <c r="AO146" s="166"/>
      <c r="AP146" s="166"/>
      <c r="AQ146" s="166"/>
      <c r="AR146" s="166"/>
      <c r="AS146" s="166"/>
      <c r="AT146" s="166"/>
      <c r="AU146" s="166"/>
      <c r="AV146" s="166"/>
      <c r="AW146" s="166"/>
      <c r="AX146" s="166"/>
      <c r="AY146" s="166"/>
      <c r="AZ146" s="166"/>
      <c r="BA146" s="166"/>
      <c r="BB146" s="166"/>
      <c r="BC146" s="166"/>
    </row>
    <row r="147" spans="20:55" ht="39.950000000000003" customHeight="1" x14ac:dyDescent="0.25">
      <c r="T147" s="171"/>
      <c r="U147" s="171"/>
      <c r="V147" s="171"/>
      <c r="W147" s="171"/>
      <c r="X147" s="171"/>
      <c r="Y147" s="171"/>
      <c r="Z147" s="171"/>
      <c r="AA147" s="171"/>
      <c r="AB147" s="171"/>
      <c r="AC147" s="171"/>
      <c r="AD147" s="171"/>
      <c r="AE147" s="171"/>
      <c r="AF147" s="166"/>
      <c r="AG147" s="166"/>
      <c r="AH147" s="166"/>
      <c r="AI147" s="166"/>
      <c r="AJ147" s="166"/>
      <c r="AK147" s="166"/>
      <c r="AL147" s="166"/>
      <c r="AM147" s="166"/>
      <c r="AN147" s="166"/>
      <c r="AO147" s="166"/>
      <c r="AP147" s="166"/>
      <c r="AQ147" s="166"/>
      <c r="AR147" s="166"/>
      <c r="AS147" s="166"/>
      <c r="AT147" s="166"/>
      <c r="AU147" s="166"/>
      <c r="AV147" s="166"/>
      <c r="AW147" s="166"/>
      <c r="AX147" s="166"/>
      <c r="AY147" s="166"/>
      <c r="AZ147" s="166"/>
      <c r="BA147" s="166"/>
      <c r="BB147" s="166"/>
      <c r="BC147" s="166"/>
    </row>
    <row r="148" spans="20:55" ht="39.950000000000003" customHeight="1" x14ac:dyDescent="0.25">
      <c r="T148" s="171"/>
      <c r="U148" s="171"/>
      <c r="V148" s="171"/>
      <c r="W148" s="171"/>
      <c r="X148" s="171"/>
      <c r="Y148" s="171"/>
      <c r="Z148" s="171"/>
      <c r="AA148" s="171"/>
      <c r="AB148" s="171"/>
      <c r="AC148" s="171"/>
      <c r="AD148" s="171"/>
      <c r="AE148" s="171"/>
      <c r="AF148" s="166"/>
      <c r="AG148" s="166"/>
      <c r="AH148" s="166"/>
      <c r="AI148" s="166"/>
      <c r="AJ148" s="166"/>
      <c r="AK148" s="166"/>
      <c r="AL148" s="166"/>
      <c r="AM148" s="166"/>
      <c r="AN148" s="166"/>
      <c r="AO148" s="166"/>
      <c r="AP148" s="166"/>
      <c r="AQ148" s="166"/>
      <c r="AR148" s="166"/>
      <c r="AS148" s="166"/>
      <c r="AT148" s="166"/>
      <c r="AU148" s="166"/>
      <c r="AV148" s="166"/>
      <c r="AW148" s="166"/>
      <c r="AX148" s="166"/>
      <c r="AY148" s="166"/>
      <c r="AZ148" s="166"/>
      <c r="BA148" s="166"/>
      <c r="BB148" s="166"/>
      <c r="BC148" s="166"/>
    </row>
    <row r="149" spans="20:55" ht="39.950000000000003" customHeight="1" x14ac:dyDescent="0.25">
      <c r="T149" s="171"/>
      <c r="U149" s="171"/>
      <c r="V149" s="171"/>
      <c r="W149" s="171"/>
      <c r="X149" s="171"/>
      <c r="Y149" s="171"/>
      <c r="Z149" s="171"/>
      <c r="AA149" s="171"/>
      <c r="AB149" s="171"/>
      <c r="AC149" s="171"/>
      <c r="AD149" s="171"/>
      <c r="AE149" s="171"/>
      <c r="AF149" s="166"/>
      <c r="AG149" s="166"/>
      <c r="AH149" s="166"/>
      <c r="AI149" s="166"/>
      <c r="AJ149" s="166"/>
      <c r="AK149" s="166"/>
      <c r="AL149" s="166"/>
      <c r="AM149" s="166"/>
      <c r="AN149" s="166"/>
      <c r="AO149" s="166"/>
      <c r="AP149" s="166"/>
      <c r="AQ149" s="166"/>
      <c r="AR149" s="166"/>
      <c r="AS149" s="166"/>
      <c r="AT149" s="166"/>
      <c r="AU149" s="166"/>
      <c r="AV149" s="166"/>
      <c r="AW149" s="166"/>
      <c r="AX149" s="166"/>
      <c r="AY149" s="166"/>
      <c r="AZ149" s="166"/>
      <c r="BA149" s="166"/>
      <c r="BB149" s="166"/>
      <c r="BC149" s="166"/>
    </row>
    <row r="150" spans="20:55" ht="39.950000000000003" customHeight="1" x14ac:dyDescent="0.25"/>
    <row r="151" spans="20:55" ht="39.950000000000003" customHeight="1" x14ac:dyDescent="0.25"/>
    <row r="152" spans="20:55" ht="39.950000000000003" customHeight="1" x14ac:dyDescent="0.25"/>
    <row r="153" spans="20:55" ht="39.950000000000003" customHeight="1" x14ac:dyDescent="0.25"/>
    <row r="154" spans="20:55" ht="39.950000000000003" customHeight="1" x14ac:dyDescent="0.25"/>
    <row r="155" spans="20:55" ht="39.950000000000003" customHeight="1" x14ac:dyDescent="0.25"/>
    <row r="156" spans="20:55" ht="39.950000000000003" customHeight="1" x14ac:dyDescent="0.25"/>
    <row r="157" spans="20:55" ht="39.950000000000003" customHeight="1" x14ac:dyDescent="0.25"/>
    <row r="158" spans="20:55" ht="39.950000000000003" customHeight="1" x14ac:dyDescent="0.25"/>
    <row r="159" spans="20:55" ht="39.950000000000003" customHeight="1" x14ac:dyDescent="0.25"/>
    <row r="160" spans="20:55"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AI1:AI2"/>
    <mergeCell ref="AJ1:AJ2"/>
    <mergeCell ref="AK1:AK2"/>
    <mergeCell ref="A2:S2"/>
    <mergeCell ref="AC1:AC2"/>
    <mergeCell ref="AD1:AD2"/>
    <mergeCell ref="AE1:AE2"/>
    <mergeCell ref="AF1:AF2"/>
    <mergeCell ref="AG1:AG2"/>
    <mergeCell ref="AH1:AH2"/>
    <mergeCell ref="W1:W2"/>
    <mergeCell ref="X1:X2"/>
    <mergeCell ref="Y1:Y2"/>
    <mergeCell ref="Z1:Z2"/>
    <mergeCell ref="AA1:AA2"/>
    <mergeCell ref="AB1:AB2"/>
    <mergeCell ref="K1:S1"/>
    <mergeCell ref="T1:T2"/>
    <mergeCell ref="U1:U2"/>
    <mergeCell ref="V1:V2"/>
    <mergeCell ref="A1:B1"/>
    <mergeCell ref="C1:I1"/>
  </mergeCells>
  <conditionalFormatting sqref="Z4:AE37 T4:V37 T39:V58 Z39:AE58 T38:AK38">
    <cfRule type="cellIs" dxfId="19" priority="1" stopIfTrue="1" operator="greaterThan">
      <formula>0</formula>
    </cfRule>
    <cfRule type="cellIs" dxfId="18" priority="2" stopIfTrue="1" operator="greaterThan">
      <formula>0</formula>
    </cfRule>
    <cfRule type="cellIs" dxfId="17" priority="3" stopIfTrue="1" operator="greaterThan">
      <formula>0</formula>
    </cfRule>
  </conditionalFormatting>
  <hyperlinks>
    <hyperlink ref="D478" r:id="rId1" display="https://www.havan.com.br/mangueira-para-gas-de-cozinha-glp-1-20m-durin-05207.html" xr:uid="{ABA6A31A-6CF7-4851-8C5C-D3066559A9DC}"/>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L649"/>
  <sheetViews>
    <sheetView zoomScale="55" zoomScaleNormal="55" workbookViewId="0">
      <selection activeCell="L5" sqref="L4:L37"/>
    </sheetView>
  </sheetViews>
  <sheetFormatPr defaultColWidth="9.7109375" defaultRowHeight="26.25" x14ac:dyDescent="0.25"/>
  <cols>
    <col min="1" max="1" width="10.7109375" style="1" customWidth="1"/>
    <col min="2" max="2" width="32.5703125" style="19" customWidth="1"/>
    <col min="3" max="3" width="39.5703125" style="23" customWidth="1"/>
    <col min="4" max="4" width="17.28515625" style="24" customWidth="1"/>
    <col min="5" max="5" width="19.425781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280</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800</v>
      </c>
      <c r="K4" s="45">
        <f>IF(SUM(T4:AK4)&gt;J4+M4,J4+M4,SUM(T4:AJ4))</f>
        <v>0</v>
      </c>
      <c r="L4" s="45">
        <f>(SUM(T4:AK4))</f>
        <v>0</v>
      </c>
      <c r="M4" s="55"/>
      <c r="N4" s="54">
        <f>ROUND(IF(J4*0.25-0.5&lt;0,0,J4*0.25-0.5),0)-Q4-O4</f>
        <v>200</v>
      </c>
      <c r="O4" s="55"/>
      <c r="P4" s="55"/>
      <c r="Q4" s="55"/>
      <c r="R4" s="13">
        <f>J4+M4+O4+P4-L4</f>
        <v>800</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900</v>
      </c>
      <c r="K5" s="45">
        <f t="shared" ref="K5:K37" si="1">IF(SUM(T5:AK5)&gt;J5+M5,J5+M5,SUM(T5:AJ5))</f>
        <v>0</v>
      </c>
      <c r="L5" s="45">
        <f t="shared" ref="L5:L37" si="2">(SUM(T5:AK5))</f>
        <v>0</v>
      </c>
      <c r="M5" s="55"/>
      <c r="N5" s="54">
        <f t="shared" ref="N5:N37" si="3">ROUND(IF(J5*0.25-0.5&lt;0,0,J5*0.25-0.5),0)-Q5-O5</f>
        <v>225</v>
      </c>
      <c r="O5" s="55"/>
      <c r="P5" s="55"/>
      <c r="Q5" s="55"/>
      <c r="R5" s="13">
        <f t="shared" ref="R5:R37" si="4">J5+M5+O5+P5-L5</f>
        <v>900</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c r="K6" s="45">
        <f t="shared" si="1"/>
        <v>0</v>
      </c>
      <c r="L6" s="45">
        <f t="shared" si="2"/>
        <v>0</v>
      </c>
      <c r="M6" s="55"/>
      <c r="N6" s="54">
        <f t="shared" si="3"/>
        <v>0</v>
      </c>
      <c r="O6" s="55"/>
      <c r="P6" s="55"/>
      <c r="Q6" s="55"/>
      <c r="R6" s="13">
        <f t="shared" si="4"/>
        <v>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v>50</v>
      </c>
      <c r="K7" s="45">
        <f t="shared" si="1"/>
        <v>0</v>
      </c>
      <c r="L7" s="45">
        <f t="shared" si="2"/>
        <v>0</v>
      </c>
      <c r="M7" s="55"/>
      <c r="N7" s="54">
        <f t="shared" si="3"/>
        <v>12</v>
      </c>
      <c r="O7" s="55"/>
      <c r="P7" s="55"/>
      <c r="Q7" s="55"/>
      <c r="R7" s="13">
        <f t="shared" si="4"/>
        <v>50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100</v>
      </c>
      <c r="K8" s="45">
        <f t="shared" si="1"/>
        <v>0</v>
      </c>
      <c r="L8" s="45">
        <f t="shared" si="2"/>
        <v>0</v>
      </c>
      <c r="M8" s="55"/>
      <c r="N8" s="54">
        <f t="shared" si="3"/>
        <v>25</v>
      </c>
      <c r="O8" s="55"/>
      <c r="P8" s="55"/>
      <c r="Q8" s="55"/>
      <c r="R8" s="13">
        <f t="shared" si="4"/>
        <v>100</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400</v>
      </c>
      <c r="K10" s="45">
        <f t="shared" si="1"/>
        <v>0</v>
      </c>
      <c r="L10" s="45">
        <f t="shared" si="2"/>
        <v>0</v>
      </c>
      <c r="M10" s="55"/>
      <c r="N10" s="54">
        <f t="shared" si="3"/>
        <v>100</v>
      </c>
      <c r="O10" s="55"/>
      <c r="P10" s="55"/>
      <c r="Q10" s="55"/>
      <c r="R10" s="13">
        <f t="shared" si="4"/>
        <v>400</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c r="K11" s="45">
        <f t="shared" si="1"/>
        <v>0</v>
      </c>
      <c r="L11" s="45">
        <f t="shared" si="2"/>
        <v>0</v>
      </c>
      <c r="M11" s="55"/>
      <c r="N11" s="54">
        <f t="shared" si="3"/>
        <v>0</v>
      </c>
      <c r="O11" s="55"/>
      <c r="P11" s="55"/>
      <c r="Q11" s="55"/>
      <c r="R11" s="13">
        <f t="shared" si="4"/>
        <v>0</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c r="K12" s="45">
        <f t="shared" si="1"/>
        <v>0</v>
      </c>
      <c r="L12" s="45">
        <f t="shared" si="2"/>
        <v>0</v>
      </c>
      <c r="M12" s="55"/>
      <c r="N12" s="54">
        <f t="shared" si="3"/>
        <v>0</v>
      </c>
      <c r="O12" s="55"/>
      <c r="P12" s="55"/>
      <c r="Q12" s="55"/>
      <c r="R12" s="13">
        <f t="shared" si="4"/>
        <v>0</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20</v>
      </c>
      <c r="K13" s="45">
        <f t="shared" si="1"/>
        <v>0</v>
      </c>
      <c r="L13" s="45">
        <f t="shared" si="2"/>
        <v>0</v>
      </c>
      <c r="M13" s="55"/>
      <c r="N13" s="54">
        <f t="shared" si="3"/>
        <v>5</v>
      </c>
      <c r="O13" s="55"/>
      <c r="P13" s="55"/>
      <c r="Q13" s="55"/>
      <c r="R13" s="13">
        <f t="shared" si="4"/>
        <v>20</v>
      </c>
      <c r="S13" s="14" t="str">
        <f t="shared" si="0"/>
        <v>OK</v>
      </c>
      <c r="T13" s="28"/>
      <c r="U13" s="32"/>
      <c r="V13" s="28"/>
      <c r="W13" s="29"/>
      <c r="X13" s="29"/>
      <c r="Y13" s="29"/>
      <c r="Z13" s="29"/>
      <c r="AA13" s="28"/>
      <c r="AB13" s="28"/>
      <c r="AC13" s="28"/>
      <c r="AD13" s="28"/>
      <c r="AE13" s="28"/>
      <c r="AF13" s="29"/>
      <c r="AG13" s="29"/>
      <c r="AH13" s="29"/>
      <c r="AI13" s="29"/>
      <c r="AJ13" s="29"/>
      <c r="AK13" s="29"/>
    </row>
    <row r="14" spans="1:37" ht="75" customHeight="1" x14ac:dyDescent="0.25">
      <c r="A14" s="88">
        <v>11</v>
      </c>
      <c r="B14" s="89" t="s">
        <v>114</v>
      </c>
      <c r="C14" s="167" t="s">
        <v>248</v>
      </c>
      <c r="D14" s="96" t="s">
        <v>125</v>
      </c>
      <c r="E14" s="100">
        <v>1801</v>
      </c>
      <c r="F14" s="104" t="s">
        <v>148</v>
      </c>
      <c r="G14" s="35" t="s">
        <v>174</v>
      </c>
      <c r="H14" s="35" t="s">
        <v>181</v>
      </c>
      <c r="I14" s="107">
        <v>13.49</v>
      </c>
      <c r="J14" s="8">
        <v>200</v>
      </c>
      <c r="K14" s="45">
        <f t="shared" si="1"/>
        <v>0</v>
      </c>
      <c r="L14" s="45">
        <f t="shared" si="2"/>
        <v>0</v>
      </c>
      <c r="M14" s="55"/>
      <c r="N14" s="54">
        <f t="shared" si="3"/>
        <v>50</v>
      </c>
      <c r="O14" s="55"/>
      <c r="P14" s="55"/>
      <c r="Q14" s="55"/>
      <c r="R14" s="13">
        <f t="shared" si="4"/>
        <v>200</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600</v>
      </c>
      <c r="K15" s="45">
        <f t="shared" si="1"/>
        <v>0</v>
      </c>
      <c r="L15" s="45">
        <f t="shared" si="2"/>
        <v>0</v>
      </c>
      <c r="M15" s="55"/>
      <c r="N15" s="54">
        <f t="shared" si="3"/>
        <v>150</v>
      </c>
      <c r="O15" s="55"/>
      <c r="P15" s="55"/>
      <c r="Q15" s="55"/>
      <c r="R15" s="13">
        <f t="shared" si="4"/>
        <v>600</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800</v>
      </c>
      <c r="K16" s="45">
        <f t="shared" si="1"/>
        <v>0</v>
      </c>
      <c r="L16" s="45">
        <f t="shared" si="2"/>
        <v>0</v>
      </c>
      <c r="M16" s="55"/>
      <c r="N16" s="54">
        <f t="shared" si="3"/>
        <v>200</v>
      </c>
      <c r="O16" s="55"/>
      <c r="P16" s="55"/>
      <c r="Q16" s="55"/>
      <c r="R16" s="13">
        <f t="shared" si="4"/>
        <v>800</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300</v>
      </c>
      <c r="K17" s="45">
        <f t="shared" si="1"/>
        <v>0</v>
      </c>
      <c r="L17" s="45">
        <f t="shared" si="2"/>
        <v>0</v>
      </c>
      <c r="M17" s="55"/>
      <c r="N17" s="54">
        <f t="shared" si="3"/>
        <v>75</v>
      </c>
      <c r="O17" s="55"/>
      <c r="P17" s="55"/>
      <c r="Q17" s="55"/>
      <c r="R17" s="13">
        <f t="shared" si="4"/>
        <v>300</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c r="K18" s="45">
        <f t="shared" si="1"/>
        <v>0</v>
      </c>
      <c r="L18" s="45">
        <f t="shared" si="2"/>
        <v>0</v>
      </c>
      <c r="M18" s="55"/>
      <c r="N18" s="54">
        <f t="shared" si="3"/>
        <v>0</v>
      </c>
      <c r="O18" s="55"/>
      <c r="P18" s="55"/>
      <c r="Q18" s="55"/>
      <c r="R18" s="13">
        <f t="shared" si="4"/>
        <v>0</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c r="K19" s="45">
        <f t="shared" si="1"/>
        <v>0</v>
      </c>
      <c r="L19" s="45">
        <f t="shared" si="2"/>
        <v>0</v>
      </c>
      <c r="M19" s="55"/>
      <c r="N19" s="54">
        <f t="shared" si="3"/>
        <v>0</v>
      </c>
      <c r="O19" s="55"/>
      <c r="P19" s="55"/>
      <c r="Q19" s="55"/>
      <c r="R19" s="13">
        <f t="shared" si="4"/>
        <v>0</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15</v>
      </c>
      <c r="K20" s="45">
        <f t="shared" si="1"/>
        <v>0</v>
      </c>
      <c r="L20" s="45">
        <f t="shared" si="2"/>
        <v>0</v>
      </c>
      <c r="M20" s="55"/>
      <c r="N20" s="54">
        <f t="shared" si="3"/>
        <v>3</v>
      </c>
      <c r="O20" s="55"/>
      <c r="P20" s="55"/>
      <c r="Q20" s="55"/>
      <c r="R20" s="13">
        <f t="shared" si="4"/>
        <v>15</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100</v>
      </c>
      <c r="K21" s="45">
        <f t="shared" si="1"/>
        <v>0</v>
      </c>
      <c r="L21" s="45">
        <f t="shared" si="2"/>
        <v>0</v>
      </c>
      <c r="M21" s="55"/>
      <c r="N21" s="54">
        <f t="shared" si="3"/>
        <v>25</v>
      </c>
      <c r="O21" s="55"/>
      <c r="P21" s="55"/>
      <c r="Q21" s="55"/>
      <c r="R21" s="13">
        <f t="shared" si="4"/>
        <v>100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100</v>
      </c>
      <c r="K22" s="45">
        <f t="shared" si="1"/>
        <v>0</v>
      </c>
      <c r="L22" s="45">
        <f t="shared" si="2"/>
        <v>0</v>
      </c>
      <c r="M22" s="55"/>
      <c r="N22" s="54">
        <f t="shared" si="3"/>
        <v>25</v>
      </c>
      <c r="O22" s="55"/>
      <c r="P22" s="55"/>
      <c r="Q22" s="55"/>
      <c r="R22" s="13">
        <f t="shared" si="4"/>
        <v>100</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100</v>
      </c>
      <c r="K23" s="45">
        <f t="shared" si="1"/>
        <v>0</v>
      </c>
      <c r="L23" s="45">
        <f t="shared" si="2"/>
        <v>0</v>
      </c>
      <c r="M23" s="55"/>
      <c r="N23" s="54">
        <f t="shared" si="3"/>
        <v>25</v>
      </c>
      <c r="O23" s="55"/>
      <c r="P23" s="55"/>
      <c r="Q23" s="55"/>
      <c r="R23" s="13">
        <f t="shared" si="4"/>
        <v>100</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100</v>
      </c>
      <c r="K24" s="45">
        <f t="shared" si="1"/>
        <v>0</v>
      </c>
      <c r="L24" s="45">
        <f t="shared" si="2"/>
        <v>0</v>
      </c>
      <c r="M24" s="55"/>
      <c r="N24" s="54">
        <f t="shared" si="3"/>
        <v>25</v>
      </c>
      <c r="O24" s="55"/>
      <c r="P24" s="55"/>
      <c r="Q24" s="55"/>
      <c r="R24" s="13">
        <f t="shared" si="4"/>
        <v>100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100</v>
      </c>
      <c r="K25" s="45">
        <f t="shared" si="1"/>
        <v>0</v>
      </c>
      <c r="L25" s="45">
        <f t="shared" si="2"/>
        <v>0</v>
      </c>
      <c r="M25" s="55"/>
      <c r="N25" s="54">
        <f t="shared" si="3"/>
        <v>25</v>
      </c>
      <c r="O25" s="55"/>
      <c r="P25" s="55"/>
      <c r="Q25" s="55"/>
      <c r="R25" s="13">
        <f t="shared" si="4"/>
        <v>100</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c r="K26" s="45">
        <f t="shared" si="1"/>
        <v>0</v>
      </c>
      <c r="L26" s="45">
        <f t="shared" si="2"/>
        <v>0</v>
      </c>
      <c r="M26" s="55"/>
      <c r="N26" s="54">
        <f t="shared" si="3"/>
        <v>0</v>
      </c>
      <c r="O26" s="55"/>
      <c r="P26" s="55"/>
      <c r="Q26" s="55"/>
      <c r="R26" s="13">
        <f t="shared" si="4"/>
        <v>0</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100</v>
      </c>
      <c r="K27" s="45">
        <f t="shared" si="1"/>
        <v>0</v>
      </c>
      <c r="L27" s="45">
        <f t="shared" si="2"/>
        <v>0</v>
      </c>
      <c r="M27" s="55"/>
      <c r="N27" s="54">
        <f t="shared" si="3"/>
        <v>25</v>
      </c>
      <c r="O27" s="55"/>
      <c r="P27" s="55"/>
      <c r="Q27" s="55"/>
      <c r="R27" s="13">
        <f t="shared" si="4"/>
        <v>100</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100</v>
      </c>
      <c r="K28" s="45">
        <f t="shared" si="1"/>
        <v>0</v>
      </c>
      <c r="L28" s="45">
        <f t="shared" si="2"/>
        <v>0</v>
      </c>
      <c r="M28" s="55"/>
      <c r="N28" s="54">
        <f t="shared" si="3"/>
        <v>25</v>
      </c>
      <c r="O28" s="55"/>
      <c r="P28" s="55"/>
      <c r="Q28" s="55"/>
      <c r="R28" s="13">
        <f t="shared" si="4"/>
        <v>100</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150</v>
      </c>
      <c r="K29" s="45">
        <f t="shared" si="1"/>
        <v>0</v>
      </c>
      <c r="L29" s="45">
        <f t="shared" si="2"/>
        <v>0</v>
      </c>
      <c r="M29" s="55"/>
      <c r="N29" s="54">
        <f t="shared" si="3"/>
        <v>37</v>
      </c>
      <c r="O29" s="55"/>
      <c r="P29" s="55"/>
      <c r="Q29" s="55"/>
      <c r="R29" s="13">
        <f t="shared" si="4"/>
        <v>150</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700</v>
      </c>
      <c r="K30" s="45">
        <f t="shared" si="1"/>
        <v>0</v>
      </c>
      <c r="L30" s="45">
        <f t="shared" si="2"/>
        <v>0</v>
      </c>
      <c r="M30" s="55"/>
      <c r="N30" s="54">
        <f t="shared" si="3"/>
        <v>175</v>
      </c>
      <c r="O30" s="55"/>
      <c r="P30" s="55"/>
      <c r="Q30" s="55"/>
      <c r="R30" s="13">
        <f t="shared" si="4"/>
        <v>700</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20</v>
      </c>
      <c r="K31" s="45">
        <f t="shared" si="1"/>
        <v>0</v>
      </c>
      <c r="L31" s="45">
        <f t="shared" si="2"/>
        <v>0</v>
      </c>
      <c r="M31" s="55"/>
      <c r="N31" s="54">
        <f t="shared" si="3"/>
        <v>5</v>
      </c>
      <c r="O31" s="55"/>
      <c r="P31" s="55"/>
      <c r="Q31" s="55"/>
      <c r="R31" s="13">
        <f t="shared" si="4"/>
        <v>20</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100</v>
      </c>
      <c r="K32" s="45">
        <f t="shared" si="1"/>
        <v>0</v>
      </c>
      <c r="L32" s="45">
        <f t="shared" si="2"/>
        <v>0</v>
      </c>
      <c r="M32" s="55"/>
      <c r="N32" s="54">
        <f t="shared" si="3"/>
        <v>25</v>
      </c>
      <c r="O32" s="55"/>
      <c r="P32" s="55"/>
      <c r="Q32" s="55"/>
      <c r="R32" s="13">
        <f t="shared" si="4"/>
        <v>100</v>
      </c>
      <c r="S32" s="14" t="str">
        <f t="shared" si="0"/>
        <v>OK</v>
      </c>
      <c r="T32" s="28"/>
      <c r="U32" s="32"/>
      <c r="V32" s="28"/>
      <c r="W32" s="29"/>
      <c r="X32" s="29"/>
      <c r="Y32" s="29"/>
      <c r="Z32" s="29"/>
      <c r="AA32" s="28"/>
      <c r="AB32" s="28"/>
      <c r="AC32" s="28"/>
      <c r="AD32" s="28"/>
      <c r="AE32" s="28"/>
      <c r="AF32" s="29"/>
      <c r="AG32" s="29"/>
      <c r="AH32" s="29"/>
      <c r="AI32" s="29"/>
      <c r="AJ32" s="29"/>
      <c r="AK32" s="29"/>
    </row>
    <row r="33" spans="1:38" ht="39.950000000000003" customHeight="1" x14ac:dyDescent="0.25">
      <c r="A33" s="90">
        <v>30</v>
      </c>
      <c r="B33" s="91" t="s">
        <v>118</v>
      </c>
      <c r="C33" s="148" t="s">
        <v>232</v>
      </c>
      <c r="D33" s="98" t="s">
        <v>136</v>
      </c>
      <c r="E33" s="101">
        <v>1504</v>
      </c>
      <c r="F33" s="105" t="s">
        <v>167</v>
      </c>
      <c r="G33" s="106" t="s">
        <v>179</v>
      </c>
      <c r="H33" s="106" t="s">
        <v>183</v>
      </c>
      <c r="I33" s="108">
        <v>5</v>
      </c>
      <c r="J33" s="8">
        <v>100</v>
      </c>
      <c r="K33" s="45">
        <f t="shared" si="1"/>
        <v>0</v>
      </c>
      <c r="L33" s="45">
        <f t="shared" si="2"/>
        <v>0</v>
      </c>
      <c r="M33" s="55"/>
      <c r="N33" s="54">
        <f t="shared" si="3"/>
        <v>25</v>
      </c>
      <c r="O33" s="55"/>
      <c r="P33" s="55"/>
      <c r="Q33" s="55"/>
      <c r="R33" s="13">
        <f t="shared" si="4"/>
        <v>100</v>
      </c>
      <c r="S33" s="14" t="str">
        <f t="shared" si="0"/>
        <v>OK</v>
      </c>
      <c r="T33" s="28"/>
      <c r="U33" s="32"/>
      <c r="V33" s="28"/>
      <c r="W33" s="29"/>
      <c r="X33" s="29"/>
      <c r="Y33" s="29"/>
      <c r="Z33" s="29"/>
      <c r="AA33" s="28"/>
      <c r="AB33" s="28"/>
      <c r="AC33" s="28"/>
      <c r="AD33" s="28"/>
      <c r="AE33" s="28"/>
      <c r="AF33" s="29"/>
      <c r="AG33" s="29"/>
      <c r="AH33" s="29"/>
      <c r="AI33" s="29"/>
      <c r="AJ33" s="29"/>
      <c r="AK33" s="29"/>
    </row>
    <row r="34" spans="1:38" ht="39.950000000000003" customHeight="1" x14ac:dyDescent="0.25">
      <c r="A34" s="88">
        <v>31</v>
      </c>
      <c r="B34" s="89" t="s">
        <v>121</v>
      </c>
      <c r="C34" s="167" t="s">
        <v>267</v>
      </c>
      <c r="D34" s="96" t="s">
        <v>137</v>
      </c>
      <c r="E34" s="100">
        <v>1504</v>
      </c>
      <c r="F34" s="104" t="s">
        <v>168</v>
      </c>
      <c r="G34" s="35" t="s">
        <v>180</v>
      </c>
      <c r="H34" s="35" t="s">
        <v>183</v>
      </c>
      <c r="I34" s="107">
        <v>5.14</v>
      </c>
      <c r="J34" s="8"/>
      <c r="K34" s="45">
        <f t="shared" si="1"/>
        <v>0</v>
      </c>
      <c r="L34" s="45">
        <f t="shared" si="2"/>
        <v>0</v>
      </c>
      <c r="M34" s="55"/>
      <c r="N34" s="54">
        <f t="shared" si="3"/>
        <v>0</v>
      </c>
      <c r="O34" s="55"/>
      <c r="P34" s="55"/>
      <c r="Q34" s="55"/>
      <c r="R34" s="13">
        <f t="shared" si="4"/>
        <v>0</v>
      </c>
      <c r="S34" s="14" t="str">
        <f t="shared" si="0"/>
        <v>OK</v>
      </c>
      <c r="T34" s="28"/>
      <c r="U34" s="32"/>
      <c r="V34" s="28"/>
      <c r="W34" s="29"/>
      <c r="X34" s="29"/>
      <c r="Y34" s="29"/>
      <c r="Z34" s="29"/>
      <c r="AA34" s="28"/>
      <c r="AB34" s="28"/>
      <c r="AC34" s="28"/>
      <c r="AD34" s="28"/>
      <c r="AE34" s="28"/>
      <c r="AF34" s="29"/>
      <c r="AG34" s="29"/>
      <c r="AH34" s="29"/>
      <c r="AI34" s="29"/>
      <c r="AJ34" s="29"/>
      <c r="AK34" s="29"/>
    </row>
    <row r="35" spans="1:38" ht="39.950000000000003" customHeight="1" x14ac:dyDescent="0.25">
      <c r="A35" s="90">
        <v>32</v>
      </c>
      <c r="B35" s="91" t="s">
        <v>122</v>
      </c>
      <c r="C35" s="168" t="s">
        <v>268</v>
      </c>
      <c r="D35" s="97" t="s">
        <v>138</v>
      </c>
      <c r="E35" s="101">
        <v>1602</v>
      </c>
      <c r="F35" s="105" t="s">
        <v>169</v>
      </c>
      <c r="G35" s="106" t="s">
        <v>173</v>
      </c>
      <c r="H35" s="106" t="s">
        <v>184</v>
      </c>
      <c r="I35" s="108">
        <v>150</v>
      </c>
      <c r="J35" s="8">
        <v>10</v>
      </c>
      <c r="K35" s="45">
        <f t="shared" si="1"/>
        <v>0</v>
      </c>
      <c r="L35" s="45">
        <f t="shared" si="2"/>
        <v>0</v>
      </c>
      <c r="M35" s="55"/>
      <c r="N35" s="54">
        <f t="shared" si="3"/>
        <v>2</v>
      </c>
      <c r="O35" s="55"/>
      <c r="P35" s="55"/>
      <c r="Q35" s="55"/>
      <c r="R35" s="13">
        <f t="shared" si="4"/>
        <v>10</v>
      </c>
      <c r="S35" s="14" t="str">
        <f t="shared" si="0"/>
        <v>OK</v>
      </c>
      <c r="T35" s="28"/>
      <c r="U35" s="32"/>
      <c r="V35" s="28"/>
      <c r="W35" s="29"/>
      <c r="X35" s="29"/>
      <c r="Y35" s="29"/>
      <c r="Z35" s="29"/>
      <c r="AA35" s="28"/>
      <c r="AB35" s="28"/>
      <c r="AC35" s="28"/>
      <c r="AD35" s="28"/>
      <c r="AE35" s="28"/>
      <c r="AF35" s="29"/>
      <c r="AG35" s="29"/>
      <c r="AH35" s="29"/>
      <c r="AI35" s="29"/>
      <c r="AJ35" s="29"/>
      <c r="AK35" s="29"/>
    </row>
    <row r="36" spans="1:38" ht="39.950000000000003" customHeight="1" x14ac:dyDescent="0.25">
      <c r="A36" s="88">
        <v>33</v>
      </c>
      <c r="B36" s="89" t="s">
        <v>122</v>
      </c>
      <c r="C36" s="167" t="s">
        <v>269</v>
      </c>
      <c r="D36" s="96" t="s">
        <v>138</v>
      </c>
      <c r="E36" s="100">
        <v>1602</v>
      </c>
      <c r="F36" s="104" t="s">
        <v>170</v>
      </c>
      <c r="G36" s="35" t="s">
        <v>173</v>
      </c>
      <c r="H36" s="35" t="s">
        <v>184</v>
      </c>
      <c r="I36" s="107">
        <v>315</v>
      </c>
      <c r="J36" s="8">
        <v>10</v>
      </c>
      <c r="K36" s="45">
        <f t="shared" si="1"/>
        <v>0</v>
      </c>
      <c r="L36" s="45">
        <f t="shared" si="2"/>
        <v>0</v>
      </c>
      <c r="M36" s="55"/>
      <c r="N36" s="54">
        <f t="shared" si="3"/>
        <v>2</v>
      </c>
      <c r="O36" s="55"/>
      <c r="P36" s="55"/>
      <c r="Q36" s="55"/>
      <c r="R36" s="13">
        <f t="shared" si="4"/>
        <v>10</v>
      </c>
      <c r="S36" s="14" t="str">
        <f t="shared" si="0"/>
        <v>OK</v>
      </c>
      <c r="T36" s="116"/>
      <c r="U36" s="117"/>
      <c r="V36" s="116"/>
      <c r="W36" s="118"/>
      <c r="X36" s="118"/>
      <c r="Y36" s="118"/>
      <c r="Z36" s="118"/>
      <c r="AA36" s="116"/>
      <c r="AB36" s="116"/>
      <c r="AC36" s="116"/>
      <c r="AD36" s="116"/>
      <c r="AE36" s="116"/>
      <c r="AF36" s="118"/>
      <c r="AG36" s="118"/>
      <c r="AH36" s="118"/>
      <c r="AI36" s="118"/>
      <c r="AJ36" s="118"/>
      <c r="AK36" s="118"/>
    </row>
    <row r="37" spans="1:38" ht="39.950000000000003" customHeight="1" x14ac:dyDescent="0.25">
      <c r="A37" s="94">
        <v>34</v>
      </c>
      <c r="B37" s="95" t="s">
        <v>122</v>
      </c>
      <c r="C37" s="168" t="s">
        <v>270</v>
      </c>
      <c r="D37" s="99" t="s">
        <v>138</v>
      </c>
      <c r="E37" s="103">
        <v>1806</v>
      </c>
      <c r="F37" s="105" t="s">
        <v>171</v>
      </c>
      <c r="G37" s="106" t="s">
        <v>173</v>
      </c>
      <c r="H37" s="106" t="s">
        <v>184</v>
      </c>
      <c r="I37" s="109">
        <v>780</v>
      </c>
      <c r="J37" s="8">
        <v>10</v>
      </c>
      <c r="K37" s="45">
        <f t="shared" si="1"/>
        <v>0</v>
      </c>
      <c r="L37" s="45">
        <f t="shared" si="2"/>
        <v>0</v>
      </c>
      <c r="M37" s="55"/>
      <c r="N37" s="54">
        <f t="shared" si="3"/>
        <v>2</v>
      </c>
      <c r="O37" s="55"/>
      <c r="P37" s="55"/>
      <c r="Q37" s="55"/>
      <c r="R37" s="13">
        <f t="shared" si="4"/>
        <v>10</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38" ht="39.950000000000003" customHeight="1" x14ac:dyDescent="0.25">
      <c r="J38" s="4">
        <f>SUM(J4:J37)</f>
        <v>5985</v>
      </c>
      <c r="R38" s="16">
        <f>SUM(R4:R37)</f>
        <v>5985</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row>
    <row r="39" spans="1:38" ht="39.950000000000003" customHeight="1" x14ac:dyDescent="0.25">
      <c r="J39" s="83">
        <f>SUMPRODUCT($I$4:$I$37,J4:J37)</f>
        <v>70060.149999999994</v>
      </c>
      <c r="K39" s="83">
        <f>SUMPRODUCT($I$4:$I$37,K4:K37)</f>
        <v>0</v>
      </c>
      <c r="L39" s="83">
        <f>SUMPRODUCT($I$4:$I$37,L4:L37)</f>
        <v>0</v>
      </c>
      <c r="T39" s="112"/>
      <c r="U39" s="169"/>
      <c r="V39" s="113"/>
      <c r="W39" s="166"/>
      <c r="X39" s="166"/>
      <c r="Y39" s="114"/>
      <c r="Z39" s="170"/>
      <c r="AA39" s="113"/>
      <c r="AB39" s="113"/>
      <c r="AC39" s="113"/>
      <c r="AD39" s="113"/>
      <c r="AE39" s="113"/>
      <c r="AF39" s="166"/>
      <c r="AG39" s="166"/>
      <c r="AH39" s="166"/>
      <c r="AI39" s="166"/>
      <c r="AJ39" s="166"/>
      <c r="AK39" s="166"/>
      <c r="AL39" s="166"/>
    </row>
    <row r="40" spans="1:38" ht="39.950000000000003" customHeight="1" x14ac:dyDescent="0.25">
      <c r="T40" s="112"/>
      <c r="U40" s="169"/>
      <c r="V40" s="113"/>
      <c r="W40" s="166"/>
      <c r="X40" s="166"/>
      <c r="Y40" s="114"/>
      <c r="Z40" s="170"/>
      <c r="AA40" s="113"/>
      <c r="AB40" s="113"/>
      <c r="AC40" s="113"/>
      <c r="AD40" s="113"/>
      <c r="AE40" s="113"/>
      <c r="AF40" s="166"/>
      <c r="AG40" s="166"/>
      <c r="AH40" s="166"/>
      <c r="AI40" s="166"/>
      <c r="AJ40" s="166"/>
      <c r="AK40" s="166"/>
      <c r="AL40" s="166"/>
    </row>
    <row r="41" spans="1:38" ht="39.950000000000003" customHeight="1" x14ac:dyDescent="0.25">
      <c r="T41" s="112"/>
      <c r="U41" s="169"/>
      <c r="V41" s="113"/>
      <c r="W41" s="166"/>
      <c r="X41" s="166"/>
      <c r="Y41" s="114"/>
      <c r="Z41" s="170"/>
      <c r="AA41" s="113"/>
      <c r="AB41" s="113"/>
      <c r="AC41" s="113"/>
      <c r="AD41" s="113"/>
      <c r="AE41" s="113"/>
      <c r="AF41" s="166"/>
      <c r="AG41" s="166"/>
      <c r="AH41" s="166"/>
      <c r="AI41" s="166"/>
      <c r="AJ41" s="166"/>
      <c r="AK41" s="166"/>
      <c r="AL41" s="166"/>
    </row>
    <row r="42" spans="1:38" ht="39.950000000000003" customHeight="1" x14ac:dyDescent="0.25">
      <c r="T42" s="112"/>
      <c r="U42" s="169"/>
      <c r="V42" s="113"/>
      <c r="W42" s="166"/>
      <c r="X42" s="166"/>
      <c r="Y42" s="114"/>
      <c r="Z42" s="170"/>
      <c r="AA42" s="113"/>
      <c r="AB42" s="113"/>
      <c r="AC42" s="113"/>
      <c r="AD42" s="113"/>
      <c r="AE42" s="113"/>
      <c r="AF42" s="166"/>
      <c r="AG42" s="166"/>
      <c r="AH42" s="166"/>
      <c r="AI42" s="166"/>
      <c r="AJ42" s="166"/>
      <c r="AK42" s="166"/>
      <c r="AL42" s="166"/>
    </row>
    <row r="43" spans="1:38" ht="39.950000000000003" customHeight="1" x14ac:dyDescent="0.25">
      <c r="T43" s="112"/>
      <c r="U43" s="169"/>
      <c r="V43" s="113"/>
      <c r="W43" s="166"/>
      <c r="X43" s="166"/>
      <c r="Y43" s="114"/>
      <c r="Z43" s="170"/>
      <c r="AA43" s="113"/>
      <c r="AB43" s="113"/>
      <c r="AC43" s="113"/>
      <c r="AD43" s="113"/>
      <c r="AE43" s="113"/>
      <c r="AF43" s="166"/>
      <c r="AG43" s="166"/>
      <c r="AH43" s="166"/>
      <c r="AI43" s="166"/>
      <c r="AJ43" s="166"/>
      <c r="AK43" s="166"/>
      <c r="AL43" s="166"/>
    </row>
    <row r="44" spans="1:38" ht="39.950000000000003" customHeight="1" x14ac:dyDescent="0.25">
      <c r="T44" s="112"/>
      <c r="U44" s="169"/>
      <c r="V44" s="113"/>
      <c r="W44" s="166"/>
      <c r="X44" s="166"/>
      <c r="Y44" s="114"/>
      <c r="Z44" s="170"/>
      <c r="AA44" s="113"/>
      <c r="AB44" s="113"/>
      <c r="AC44" s="113"/>
      <c r="AD44" s="113"/>
      <c r="AE44" s="113"/>
      <c r="AF44" s="166"/>
      <c r="AG44" s="166"/>
      <c r="AH44" s="166"/>
      <c r="AI44" s="166"/>
      <c r="AJ44" s="166"/>
      <c r="AK44" s="166"/>
      <c r="AL44" s="166"/>
    </row>
    <row r="45" spans="1:38" ht="39.950000000000003" customHeight="1" x14ac:dyDescent="0.25">
      <c r="T45" s="112"/>
      <c r="U45" s="169"/>
      <c r="V45" s="113"/>
      <c r="W45" s="166"/>
      <c r="X45" s="166"/>
      <c r="Y45" s="114"/>
      <c r="Z45" s="170"/>
      <c r="AA45" s="113"/>
      <c r="AB45" s="113"/>
      <c r="AC45" s="113"/>
      <c r="AD45" s="113"/>
      <c r="AE45" s="113"/>
      <c r="AF45" s="166"/>
      <c r="AG45" s="166"/>
      <c r="AH45" s="166"/>
      <c r="AI45" s="166"/>
      <c r="AJ45" s="166"/>
      <c r="AK45" s="166"/>
      <c r="AL45" s="166"/>
    </row>
    <row r="46" spans="1:38" ht="39.950000000000003" customHeight="1" x14ac:dyDescent="0.25">
      <c r="T46" s="112"/>
      <c r="U46" s="169"/>
      <c r="V46" s="113"/>
      <c r="W46" s="166"/>
      <c r="X46" s="166"/>
      <c r="Y46" s="114"/>
      <c r="Z46" s="170"/>
      <c r="AA46" s="113"/>
      <c r="AB46" s="113"/>
      <c r="AC46" s="113"/>
      <c r="AD46" s="113"/>
      <c r="AE46" s="113"/>
      <c r="AF46" s="166"/>
      <c r="AG46" s="166"/>
      <c r="AH46" s="166"/>
      <c r="AI46" s="166"/>
      <c r="AJ46" s="166"/>
      <c r="AK46" s="166"/>
      <c r="AL46" s="166"/>
    </row>
    <row r="47" spans="1:38" ht="39.950000000000003" customHeight="1" x14ac:dyDescent="0.25">
      <c r="T47" s="112"/>
      <c r="U47" s="169"/>
      <c r="V47" s="113"/>
      <c r="W47" s="166"/>
      <c r="X47" s="166"/>
      <c r="Y47" s="114"/>
      <c r="Z47" s="170"/>
      <c r="AA47" s="113"/>
      <c r="AB47" s="113"/>
      <c r="AC47" s="113"/>
      <c r="AD47" s="113"/>
      <c r="AE47" s="113"/>
      <c r="AF47" s="166"/>
      <c r="AG47" s="166"/>
      <c r="AH47" s="166"/>
      <c r="AI47" s="166"/>
      <c r="AJ47" s="166"/>
      <c r="AK47" s="166"/>
      <c r="AL47" s="166"/>
    </row>
    <row r="48" spans="1:38" ht="39.950000000000003" customHeight="1" x14ac:dyDescent="0.25">
      <c r="T48" s="112"/>
      <c r="U48" s="169"/>
      <c r="V48" s="113"/>
      <c r="W48" s="166"/>
      <c r="X48" s="166"/>
      <c r="Y48" s="114"/>
      <c r="Z48" s="170"/>
      <c r="AA48" s="113"/>
      <c r="AB48" s="113"/>
      <c r="AC48" s="113"/>
      <c r="AD48" s="113"/>
      <c r="AE48" s="113"/>
      <c r="AF48" s="166"/>
      <c r="AG48" s="166"/>
      <c r="AH48" s="166"/>
      <c r="AI48" s="166"/>
      <c r="AJ48" s="166"/>
      <c r="AK48" s="166"/>
      <c r="AL48" s="166"/>
    </row>
    <row r="49" spans="20:38" ht="39.950000000000003" customHeight="1" x14ac:dyDescent="0.25">
      <c r="T49" s="112"/>
      <c r="U49" s="169"/>
      <c r="V49" s="113"/>
      <c r="W49" s="166"/>
      <c r="X49" s="166"/>
      <c r="Y49" s="114"/>
      <c r="Z49" s="170"/>
      <c r="AA49" s="113"/>
      <c r="AB49" s="113"/>
      <c r="AC49" s="113"/>
      <c r="AD49" s="113"/>
      <c r="AE49" s="113"/>
      <c r="AF49" s="166"/>
      <c r="AG49" s="166"/>
      <c r="AH49" s="166"/>
      <c r="AI49" s="166"/>
      <c r="AJ49" s="166"/>
      <c r="AK49" s="166"/>
      <c r="AL49" s="166"/>
    </row>
    <row r="50" spans="20:38" ht="39.950000000000003" customHeight="1" x14ac:dyDescent="0.25">
      <c r="T50" s="112"/>
      <c r="U50" s="169"/>
      <c r="V50" s="113"/>
      <c r="W50" s="166"/>
      <c r="X50" s="166"/>
      <c r="Y50" s="114"/>
      <c r="Z50" s="170"/>
      <c r="AA50" s="113"/>
      <c r="AB50" s="113"/>
      <c r="AC50" s="113"/>
      <c r="AD50" s="113"/>
      <c r="AE50" s="113"/>
      <c r="AF50" s="166"/>
      <c r="AG50" s="166"/>
      <c r="AH50" s="166"/>
      <c r="AI50" s="166"/>
      <c r="AJ50" s="166"/>
      <c r="AK50" s="166"/>
      <c r="AL50" s="166"/>
    </row>
    <row r="51" spans="20:38" ht="39.950000000000003" customHeight="1" x14ac:dyDescent="0.25">
      <c r="T51" s="112"/>
      <c r="U51" s="169"/>
      <c r="V51" s="113"/>
      <c r="W51" s="166"/>
      <c r="X51" s="166"/>
      <c r="Y51" s="114"/>
      <c r="Z51" s="170"/>
      <c r="AA51" s="113"/>
      <c r="AB51" s="113"/>
      <c r="AC51" s="113"/>
      <c r="AD51" s="113"/>
      <c r="AE51" s="113"/>
      <c r="AF51" s="166"/>
      <c r="AG51" s="166"/>
      <c r="AH51" s="166"/>
      <c r="AI51" s="166"/>
      <c r="AJ51" s="166"/>
      <c r="AK51" s="166"/>
      <c r="AL51" s="166"/>
    </row>
    <row r="52" spans="20:38" ht="39.950000000000003" customHeight="1" x14ac:dyDescent="0.25">
      <c r="T52" s="112"/>
      <c r="U52" s="169"/>
      <c r="V52" s="113"/>
      <c r="W52" s="166"/>
      <c r="X52" s="166"/>
      <c r="Y52" s="114"/>
      <c r="Z52" s="170"/>
      <c r="AA52" s="113"/>
      <c r="AB52" s="113"/>
      <c r="AC52" s="113"/>
      <c r="AD52" s="113"/>
      <c r="AE52" s="113"/>
      <c r="AF52" s="166"/>
      <c r="AG52" s="166"/>
      <c r="AH52" s="166"/>
      <c r="AI52" s="166"/>
      <c r="AJ52" s="166"/>
      <c r="AK52" s="166"/>
      <c r="AL52" s="166"/>
    </row>
    <row r="53" spans="20:38" ht="39.950000000000003" customHeight="1" x14ac:dyDescent="0.25">
      <c r="T53" s="112"/>
      <c r="U53" s="169"/>
      <c r="V53" s="113"/>
      <c r="W53" s="166"/>
      <c r="X53" s="166"/>
      <c r="Y53" s="114"/>
      <c r="Z53" s="170"/>
      <c r="AA53" s="113"/>
      <c r="AB53" s="113"/>
      <c r="AC53" s="113"/>
      <c r="AD53" s="113"/>
      <c r="AE53" s="113"/>
      <c r="AF53" s="166"/>
      <c r="AG53" s="166"/>
      <c r="AH53" s="166"/>
      <c r="AI53" s="166"/>
      <c r="AJ53" s="166"/>
      <c r="AK53" s="166"/>
      <c r="AL53" s="166"/>
    </row>
    <row r="54" spans="20:38" ht="39.950000000000003" customHeight="1" x14ac:dyDescent="0.25">
      <c r="T54" s="112"/>
      <c r="U54" s="169"/>
      <c r="V54" s="113"/>
      <c r="W54" s="166"/>
      <c r="X54" s="166"/>
      <c r="Y54" s="114"/>
      <c r="Z54" s="170"/>
      <c r="AA54" s="113"/>
      <c r="AB54" s="113"/>
      <c r="AC54" s="113"/>
      <c r="AD54" s="113"/>
      <c r="AE54" s="113"/>
      <c r="AF54" s="166"/>
      <c r="AG54" s="166"/>
      <c r="AH54" s="166"/>
      <c r="AI54" s="166"/>
      <c r="AJ54" s="166"/>
      <c r="AK54" s="166"/>
      <c r="AL54" s="166"/>
    </row>
    <row r="55" spans="20:38" ht="39.950000000000003" customHeight="1" x14ac:dyDescent="0.25">
      <c r="T55" s="112"/>
      <c r="U55" s="169"/>
      <c r="V55" s="113"/>
      <c r="W55" s="166"/>
      <c r="X55" s="166"/>
      <c r="Y55" s="114"/>
      <c r="Z55" s="170"/>
      <c r="AA55" s="113"/>
      <c r="AB55" s="113"/>
      <c r="AC55" s="113"/>
      <c r="AD55" s="113"/>
      <c r="AE55" s="113"/>
      <c r="AF55" s="166"/>
      <c r="AG55" s="166"/>
      <c r="AH55" s="166"/>
      <c r="AI55" s="166"/>
      <c r="AJ55" s="166"/>
      <c r="AK55" s="166"/>
      <c r="AL55" s="166"/>
    </row>
    <row r="56" spans="20:38" ht="39.950000000000003" customHeight="1" x14ac:dyDescent="0.25">
      <c r="T56" s="112"/>
      <c r="U56" s="169"/>
      <c r="V56" s="113"/>
      <c r="W56" s="166"/>
      <c r="X56" s="166"/>
      <c r="Y56" s="114"/>
      <c r="Z56" s="170"/>
      <c r="AA56" s="113"/>
      <c r="AB56" s="113"/>
      <c r="AC56" s="113"/>
      <c r="AD56" s="113"/>
      <c r="AE56" s="113"/>
      <c r="AF56" s="166"/>
      <c r="AG56" s="166"/>
      <c r="AH56" s="166"/>
      <c r="AI56" s="166"/>
      <c r="AJ56" s="166"/>
      <c r="AK56" s="166"/>
      <c r="AL56" s="166"/>
    </row>
    <row r="57" spans="20:38" ht="39.950000000000003" customHeight="1" x14ac:dyDescent="0.25">
      <c r="T57" s="112"/>
      <c r="U57" s="169"/>
      <c r="V57" s="113"/>
      <c r="W57" s="166"/>
      <c r="X57" s="166"/>
      <c r="Y57" s="114"/>
      <c r="Z57" s="170"/>
      <c r="AA57" s="113"/>
      <c r="AB57" s="113"/>
      <c r="AC57" s="113"/>
      <c r="AD57" s="113"/>
      <c r="AE57" s="113"/>
      <c r="AF57" s="166"/>
      <c r="AG57" s="166"/>
      <c r="AH57" s="166"/>
      <c r="AI57" s="166"/>
      <c r="AJ57" s="166"/>
      <c r="AK57" s="166"/>
      <c r="AL57" s="166"/>
    </row>
    <row r="58" spans="20:38" ht="39.950000000000003" customHeight="1" x14ac:dyDescent="0.25">
      <c r="T58" s="112"/>
      <c r="U58" s="169"/>
      <c r="V58" s="113"/>
      <c r="W58" s="166"/>
      <c r="X58" s="166"/>
      <c r="Y58" s="114"/>
      <c r="Z58" s="170"/>
      <c r="AA58" s="113"/>
      <c r="AB58" s="113"/>
      <c r="AC58" s="113"/>
      <c r="AD58" s="113"/>
      <c r="AE58" s="113"/>
      <c r="AF58" s="166"/>
      <c r="AG58" s="166"/>
      <c r="AH58" s="166"/>
      <c r="AI58" s="166"/>
      <c r="AJ58" s="166"/>
      <c r="AK58" s="166"/>
      <c r="AL58" s="166"/>
    </row>
    <row r="59" spans="20:38" ht="39.950000000000003" customHeight="1" x14ac:dyDescent="0.25">
      <c r="T59" s="171"/>
      <c r="U59" s="171"/>
      <c r="V59" s="171"/>
      <c r="W59" s="171"/>
      <c r="X59" s="171"/>
      <c r="Y59" s="171"/>
      <c r="Z59" s="171"/>
      <c r="AA59" s="171"/>
      <c r="AB59" s="171"/>
      <c r="AC59" s="171"/>
      <c r="AD59" s="171"/>
      <c r="AE59" s="171"/>
      <c r="AF59" s="166"/>
      <c r="AG59" s="166"/>
      <c r="AH59" s="166"/>
      <c r="AI59" s="166"/>
      <c r="AJ59" s="166"/>
      <c r="AK59" s="166"/>
      <c r="AL59" s="166"/>
    </row>
    <row r="60" spans="20:38" ht="39.950000000000003" customHeight="1" x14ac:dyDescent="0.25">
      <c r="T60" s="171"/>
      <c r="U60" s="171"/>
      <c r="V60" s="171"/>
      <c r="W60" s="171"/>
      <c r="X60" s="171"/>
      <c r="Y60" s="171"/>
      <c r="Z60" s="171"/>
      <c r="AA60" s="171"/>
      <c r="AB60" s="171"/>
      <c r="AC60" s="171"/>
      <c r="AD60" s="171"/>
      <c r="AE60" s="171"/>
      <c r="AF60" s="166"/>
      <c r="AG60" s="166"/>
      <c r="AH60" s="166"/>
      <c r="AI60" s="166"/>
      <c r="AJ60" s="166"/>
      <c r="AK60" s="166"/>
      <c r="AL60" s="166"/>
    </row>
    <row r="61" spans="20:38" ht="39.950000000000003" customHeight="1" x14ac:dyDescent="0.25">
      <c r="T61" s="171"/>
      <c r="U61" s="171"/>
      <c r="V61" s="171"/>
      <c r="W61" s="171"/>
      <c r="X61" s="171"/>
      <c r="Y61" s="171"/>
      <c r="Z61" s="171"/>
      <c r="AA61" s="171"/>
      <c r="AB61" s="171"/>
      <c r="AC61" s="171"/>
      <c r="AD61" s="171"/>
      <c r="AE61" s="171"/>
      <c r="AF61" s="166"/>
      <c r="AG61" s="166"/>
      <c r="AH61" s="166"/>
      <c r="AI61" s="166"/>
      <c r="AJ61" s="166"/>
      <c r="AK61" s="166"/>
      <c r="AL61" s="166"/>
    </row>
    <row r="62" spans="20:38" ht="39.950000000000003" customHeight="1" x14ac:dyDescent="0.25">
      <c r="T62" s="171"/>
      <c r="U62" s="171"/>
      <c r="V62" s="171"/>
      <c r="W62" s="171"/>
      <c r="X62" s="171"/>
      <c r="Y62" s="171"/>
      <c r="Z62" s="171"/>
      <c r="AA62" s="171"/>
      <c r="AB62" s="171"/>
      <c r="AC62" s="171"/>
      <c r="AD62" s="171"/>
      <c r="AE62" s="171"/>
      <c r="AF62" s="166"/>
      <c r="AG62" s="166"/>
      <c r="AH62" s="166"/>
      <c r="AI62" s="166"/>
      <c r="AJ62" s="166"/>
      <c r="AK62" s="166"/>
      <c r="AL62" s="166"/>
    </row>
    <row r="63" spans="20:38" ht="39.950000000000003" customHeight="1" x14ac:dyDescent="0.25">
      <c r="T63" s="171"/>
      <c r="U63" s="171"/>
      <c r="V63" s="171"/>
      <c r="W63" s="171"/>
      <c r="X63" s="171"/>
      <c r="Y63" s="171"/>
      <c r="Z63" s="171"/>
      <c r="AA63" s="171"/>
      <c r="AB63" s="171"/>
      <c r="AC63" s="171"/>
      <c r="AD63" s="171"/>
      <c r="AE63" s="171"/>
      <c r="AF63" s="166"/>
      <c r="AG63" s="166"/>
      <c r="AH63" s="166"/>
      <c r="AI63" s="166"/>
      <c r="AJ63" s="166"/>
      <c r="AK63" s="166"/>
      <c r="AL63" s="166"/>
    </row>
    <row r="64" spans="20:38" ht="39.950000000000003" customHeight="1" x14ac:dyDescent="0.25">
      <c r="T64" s="171"/>
      <c r="U64" s="171"/>
      <c r="V64" s="171"/>
      <c r="W64" s="171"/>
      <c r="X64" s="171"/>
      <c r="Y64" s="171"/>
      <c r="Z64" s="171"/>
      <c r="AA64" s="171"/>
      <c r="AB64" s="171"/>
      <c r="AC64" s="171"/>
      <c r="AD64" s="171"/>
      <c r="AE64" s="171"/>
      <c r="AF64" s="166"/>
      <c r="AG64" s="166"/>
      <c r="AH64" s="166"/>
      <c r="AI64" s="166"/>
      <c r="AJ64" s="166"/>
      <c r="AK64" s="166"/>
      <c r="AL64" s="166"/>
    </row>
    <row r="65" spans="20:38" ht="39.950000000000003" customHeight="1" x14ac:dyDescent="0.25">
      <c r="T65" s="171"/>
      <c r="U65" s="171"/>
      <c r="V65" s="171"/>
      <c r="W65" s="171"/>
      <c r="X65" s="171"/>
      <c r="Y65" s="171"/>
      <c r="Z65" s="171"/>
      <c r="AA65" s="171"/>
      <c r="AB65" s="171"/>
      <c r="AC65" s="171"/>
      <c r="AD65" s="171"/>
      <c r="AE65" s="171"/>
      <c r="AF65" s="166"/>
      <c r="AG65" s="166"/>
      <c r="AH65" s="166"/>
      <c r="AI65" s="166"/>
      <c r="AJ65" s="166"/>
      <c r="AK65" s="166"/>
      <c r="AL65" s="166"/>
    </row>
    <row r="66" spans="20:38" ht="39.950000000000003" customHeight="1" x14ac:dyDescent="0.25">
      <c r="T66" s="171"/>
      <c r="U66" s="171"/>
      <c r="V66" s="171"/>
      <c r="W66" s="171"/>
      <c r="X66" s="171"/>
      <c r="Y66" s="171"/>
      <c r="Z66" s="171"/>
      <c r="AA66" s="171"/>
      <c r="AB66" s="171"/>
      <c r="AC66" s="171"/>
      <c r="AD66" s="171"/>
      <c r="AE66" s="171"/>
      <c r="AF66" s="166"/>
      <c r="AG66" s="166"/>
      <c r="AH66" s="166"/>
      <c r="AI66" s="166"/>
      <c r="AJ66" s="166"/>
      <c r="AK66" s="166"/>
      <c r="AL66" s="166"/>
    </row>
    <row r="67" spans="20:38" ht="39.950000000000003" customHeight="1" x14ac:dyDescent="0.25">
      <c r="T67" s="171"/>
      <c r="U67" s="171"/>
      <c r="V67" s="171"/>
      <c r="W67" s="171"/>
      <c r="X67" s="171"/>
      <c r="Y67" s="171"/>
      <c r="Z67" s="171"/>
      <c r="AA67" s="171"/>
      <c r="AB67" s="171"/>
      <c r="AC67" s="171"/>
      <c r="AD67" s="171"/>
      <c r="AE67" s="171"/>
      <c r="AF67" s="166"/>
      <c r="AG67" s="166"/>
      <c r="AH67" s="166"/>
      <c r="AI67" s="166"/>
      <c r="AJ67" s="166"/>
      <c r="AK67" s="166"/>
      <c r="AL67" s="166"/>
    </row>
    <row r="68" spans="20:38" ht="39.950000000000003" customHeight="1" x14ac:dyDescent="0.25">
      <c r="T68" s="171"/>
      <c r="U68" s="171"/>
      <c r="V68" s="171"/>
      <c r="W68" s="171"/>
      <c r="X68" s="171"/>
      <c r="Y68" s="171"/>
      <c r="Z68" s="171"/>
      <c r="AA68" s="171"/>
      <c r="AB68" s="171"/>
      <c r="AC68" s="171"/>
      <c r="AD68" s="171"/>
      <c r="AE68" s="171"/>
      <c r="AF68" s="166"/>
      <c r="AG68" s="166"/>
      <c r="AH68" s="166"/>
      <c r="AI68" s="166"/>
      <c r="AJ68" s="166"/>
      <c r="AK68" s="166"/>
      <c r="AL68" s="166"/>
    </row>
    <row r="69" spans="20:38" ht="39.950000000000003" customHeight="1" x14ac:dyDescent="0.25">
      <c r="T69" s="171"/>
      <c r="U69" s="171"/>
      <c r="V69" s="171"/>
      <c r="W69" s="171"/>
      <c r="X69" s="171"/>
      <c r="Y69" s="171"/>
      <c r="Z69" s="171"/>
      <c r="AA69" s="171"/>
      <c r="AB69" s="171"/>
      <c r="AC69" s="171"/>
      <c r="AD69" s="171"/>
      <c r="AE69" s="171"/>
      <c r="AF69" s="166"/>
      <c r="AG69" s="166"/>
      <c r="AH69" s="166"/>
      <c r="AI69" s="166"/>
      <c r="AJ69" s="166"/>
      <c r="AK69" s="166"/>
      <c r="AL69" s="166"/>
    </row>
    <row r="70" spans="20:38" ht="39.950000000000003" customHeight="1" x14ac:dyDescent="0.25">
      <c r="T70" s="171"/>
      <c r="U70" s="171"/>
      <c r="V70" s="171"/>
      <c r="W70" s="171"/>
      <c r="X70" s="171"/>
      <c r="Y70" s="171"/>
      <c r="Z70" s="171"/>
      <c r="AA70" s="171"/>
      <c r="AB70" s="171"/>
      <c r="AC70" s="171"/>
      <c r="AD70" s="171"/>
      <c r="AE70" s="171"/>
      <c r="AF70" s="166"/>
      <c r="AG70" s="166"/>
      <c r="AH70" s="166"/>
      <c r="AI70" s="166"/>
      <c r="AJ70" s="166"/>
      <c r="AK70" s="166"/>
      <c r="AL70" s="166"/>
    </row>
    <row r="71" spans="20:38" ht="39.950000000000003" customHeight="1" x14ac:dyDescent="0.25">
      <c r="T71" s="171"/>
      <c r="U71" s="171"/>
      <c r="V71" s="171"/>
      <c r="W71" s="171"/>
      <c r="X71" s="171"/>
      <c r="Y71" s="171"/>
      <c r="Z71" s="171"/>
      <c r="AA71" s="171"/>
      <c r="AB71" s="171"/>
      <c r="AC71" s="171"/>
      <c r="AD71" s="171"/>
      <c r="AE71" s="171"/>
      <c r="AF71" s="166"/>
      <c r="AG71" s="166"/>
      <c r="AH71" s="166"/>
      <c r="AI71" s="166"/>
      <c r="AJ71" s="166"/>
      <c r="AK71" s="166"/>
      <c r="AL71" s="166"/>
    </row>
    <row r="72" spans="20:38" ht="39.950000000000003" customHeight="1" x14ac:dyDescent="0.25">
      <c r="T72" s="171"/>
      <c r="U72" s="171"/>
      <c r="V72" s="171"/>
      <c r="W72" s="171"/>
      <c r="X72" s="171"/>
      <c r="Y72" s="171"/>
      <c r="Z72" s="171"/>
      <c r="AA72" s="171"/>
      <c r="AB72" s="171"/>
      <c r="AC72" s="171"/>
      <c r="AD72" s="171"/>
      <c r="AE72" s="171"/>
      <c r="AF72" s="166"/>
      <c r="AG72" s="166"/>
      <c r="AH72" s="166"/>
      <c r="AI72" s="166"/>
      <c r="AJ72" s="166"/>
      <c r="AK72" s="166"/>
      <c r="AL72" s="166"/>
    </row>
    <row r="73" spans="20:38" ht="39.950000000000003" customHeight="1" x14ac:dyDescent="0.25">
      <c r="T73" s="171"/>
      <c r="U73" s="171"/>
      <c r="V73" s="171"/>
      <c r="W73" s="171"/>
      <c r="X73" s="171"/>
      <c r="Y73" s="171"/>
      <c r="Z73" s="171"/>
      <c r="AA73" s="171"/>
      <c r="AB73" s="171"/>
      <c r="AC73" s="171"/>
      <c r="AD73" s="171"/>
      <c r="AE73" s="171"/>
      <c r="AF73" s="166"/>
      <c r="AG73" s="166"/>
      <c r="AH73" s="166"/>
      <c r="AI73" s="166"/>
      <c r="AJ73" s="166"/>
      <c r="AK73" s="166"/>
      <c r="AL73" s="166"/>
    </row>
    <row r="74" spans="20:38" ht="39.950000000000003" customHeight="1" x14ac:dyDescent="0.25">
      <c r="T74" s="171"/>
      <c r="U74" s="171"/>
      <c r="V74" s="171"/>
      <c r="W74" s="171"/>
      <c r="X74" s="171"/>
      <c r="Y74" s="171"/>
      <c r="Z74" s="171"/>
      <c r="AA74" s="171"/>
      <c r="AB74" s="171"/>
      <c r="AC74" s="171"/>
      <c r="AD74" s="171"/>
      <c r="AE74" s="171"/>
      <c r="AF74" s="166"/>
      <c r="AG74" s="166"/>
      <c r="AH74" s="166"/>
      <c r="AI74" s="166"/>
      <c r="AJ74" s="166"/>
      <c r="AK74" s="166"/>
      <c r="AL74" s="166"/>
    </row>
    <row r="75" spans="20:38" ht="39.950000000000003" customHeight="1" x14ac:dyDescent="0.25">
      <c r="T75" s="171"/>
      <c r="U75" s="171"/>
      <c r="V75" s="171"/>
      <c r="W75" s="171"/>
      <c r="X75" s="171"/>
      <c r="Y75" s="171"/>
      <c r="Z75" s="171"/>
      <c r="AA75" s="171"/>
      <c r="AB75" s="171"/>
      <c r="AC75" s="171"/>
      <c r="AD75" s="171"/>
      <c r="AE75" s="171"/>
      <c r="AF75" s="166"/>
      <c r="AG75" s="166"/>
      <c r="AH75" s="166"/>
      <c r="AI75" s="166"/>
      <c r="AJ75" s="166"/>
      <c r="AK75" s="166"/>
      <c r="AL75" s="166"/>
    </row>
    <row r="76" spans="20:38" ht="39.950000000000003" customHeight="1" x14ac:dyDescent="0.25">
      <c r="T76" s="171"/>
      <c r="U76" s="171"/>
      <c r="V76" s="171"/>
      <c r="W76" s="171"/>
      <c r="X76" s="171"/>
      <c r="Y76" s="171"/>
      <c r="Z76" s="171"/>
      <c r="AA76" s="171"/>
      <c r="AB76" s="171"/>
      <c r="AC76" s="171"/>
      <c r="AD76" s="171"/>
      <c r="AE76" s="171"/>
      <c r="AF76" s="166"/>
      <c r="AG76" s="166"/>
      <c r="AH76" s="166"/>
      <c r="AI76" s="166"/>
      <c r="AJ76" s="166"/>
      <c r="AK76" s="166"/>
      <c r="AL76" s="166"/>
    </row>
    <row r="77" spans="20:38" ht="39.950000000000003" customHeight="1" x14ac:dyDescent="0.25">
      <c r="T77" s="171"/>
      <c r="U77" s="171"/>
      <c r="V77" s="171"/>
      <c r="W77" s="171"/>
      <c r="X77" s="171"/>
      <c r="Y77" s="171"/>
      <c r="Z77" s="171"/>
      <c r="AA77" s="171"/>
      <c r="AB77" s="171"/>
      <c r="AC77" s="171"/>
      <c r="AD77" s="171"/>
      <c r="AE77" s="171"/>
      <c r="AF77" s="166"/>
      <c r="AG77" s="166"/>
      <c r="AH77" s="166"/>
      <c r="AI77" s="166"/>
      <c r="AJ77" s="166"/>
      <c r="AK77" s="166"/>
      <c r="AL77" s="166"/>
    </row>
    <row r="78" spans="20:38" ht="39.950000000000003" customHeight="1" x14ac:dyDescent="0.25">
      <c r="T78" s="171"/>
      <c r="U78" s="171"/>
      <c r="V78" s="171"/>
      <c r="W78" s="171"/>
      <c r="X78" s="171"/>
      <c r="Y78" s="171"/>
      <c r="Z78" s="171"/>
      <c r="AA78" s="171"/>
      <c r="AB78" s="171"/>
      <c r="AC78" s="171"/>
      <c r="AD78" s="171"/>
      <c r="AE78" s="171"/>
      <c r="AF78" s="166"/>
      <c r="AG78" s="166"/>
      <c r="AH78" s="166"/>
      <c r="AI78" s="166"/>
      <c r="AJ78" s="166"/>
      <c r="AK78" s="166"/>
      <c r="AL78" s="166"/>
    </row>
    <row r="79" spans="20:38" ht="39.950000000000003" customHeight="1" x14ac:dyDescent="0.25">
      <c r="T79" s="171"/>
      <c r="U79" s="171"/>
      <c r="V79" s="171"/>
      <c r="W79" s="171"/>
      <c r="X79" s="171"/>
      <c r="Y79" s="171"/>
      <c r="Z79" s="171"/>
      <c r="AA79" s="171"/>
      <c r="AB79" s="171"/>
      <c r="AC79" s="171"/>
      <c r="AD79" s="171"/>
      <c r="AE79" s="171"/>
      <c r="AF79" s="166"/>
      <c r="AG79" s="166"/>
      <c r="AH79" s="166"/>
      <c r="AI79" s="166"/>
      <c r="AJ79" s="166"/>
      <c r="AK79" s="166"/>
      <c r="AL79" s="166"/>
    </row>
    <row r="80" spans="20:38" ht="39.950000000000003" customHeight="1" x14ac:dyDescent="0.25">
      <c r="T80" s="171"/>
      <c r="U80" s="171"/>
      <c r="V80" s="171"/>
      <c r="W80" s="171"/>
      <c r="X80" s="171"/>
      <c r="Y80" s="171"/>
      <c r="Z80" s="171"/>
      <c r="AA80" s="171"/>
      <c r="AB80" s="171"/>
      <c r="AC80" s="171"/>
      <c r="AD80" s="171"/>
      <c r="AE80" s="171"/>
      <c r="AF80" s="166"/>
      <c r="AG80" s="166"/>
      <c r="AH80" s="166"/>
      <c r="AI80" s="166"/>
      <c r="AJ80" s="166"/>
      <c r="AK80" s="166"/>
      <c r="AL80" s="166"/>
    </row>
    <row r="81" spans="20:38" ht="39.950000000000003" customHeight="1" x14ac:dyDescent="0.25">
      <c r="T81" s="171"/>
      <c r="U81" s="171"/>
      <c r="V81" s="171"/>
      <c r="W81" s="171"/>
      <c r="X81" s="171"/>
      <c r="Y81" s="171"/>
      <c r="Z81" s="171"/>
      <c r="AA81" s="171"/>
      <c r="AB81" s="171"/>
      <c r="AC81" s="171"/>
      <c r="AD81" s="171"/>
      <c r="AE81" s="171"/>
      <c r="AF81" s="166"/>
      <c r="AG81" s="166"/>
      <c r="AH81" s="166"/>
      <c r="AI81" s="166"/>
      <c r="AJ81" s="166"/>
      <c r="AK81" s="166"/>
      <c r="AL81" s="166"/>
    </row>
    <row r="82" spans="20:38" ht="39.950000000000003" customHeight="1" x14ac:dyDescent="0.25">
      <c r="T82" s="171"/>
      <c r="U82" s="171"/>
      <c r="V82" s="171"/>
      <c r="W82" s="171"/>
      <c r="X82" s="171"/>
      <c r="Y82" s="171"/>
      <c r="Z82" s="171"/>
      <c r="AA82" s="171"/>
      <c r="AB82" s="171"/>
      <c r="AC82" s="171"/>
      <c r="AD82" s="171"/>
      <c r="AE82" s="171"/>
      <c r="AF82" s="166"/>
      <c r="AG82" s="166"/>
      <c r="AH82" s="166"/>
      <c r="AI82" s="166"/>
      <c r="AJ82" s="166"/>
      <c r="AK82" s="166"/>
      <c r="AL82" s="166"/>
    </row>
    <row r="83" spans="20:38" ht="39.950000000000003" customHeight="1" x14ac:dyDescent="0.25">
      <c r="T83" s="171"/>
      <c r="U83" s="171"/>
      <c r="V83" s="171"/>
      <c r="W83" s="171"/>
      <c r="X83" s="171"/>
      <c r="Y83" s="171"/>
      <c r="Z83" s="171"/>
      <c r="AA83" s="171"/>
      <c r="AB83" s="171"/>
      <c r="AC83" s="171"/>
      <c r="AD83" s="171"/>
      <c r="AE83" s="171"/>
      <c r="AF83" s="166"/>
      <c r="AG83" s="166"/>
      <c r="AH83" s="166"/>
      <c r="AI83" s="166"/>
      <c r="AJ83" s="166"/>
      <c r="AK83" s="166"/>
      <c r="AL83" s="166"/>
    </row>
    <row r="84" spans="20:38" ht="39.950000000000003" customHeight="1" x14ac:dyDescent="0.25">
      <c r="T84" s="171"/>
      <c r="U84" s="171"/>
      <c r="V84" s="171"/>
      <c r="W84" s="171"/>
      <c r="X84" s="171"/>
      <c r="Y84" s="171"/>
      <c r="Z84" s="171"/>
      <c r="AA84" s="171"/>
      <c r="AB84" s="171"/>
      <c r="AC84" s="171"/>
      <c r="AD84" s="171"/>
      <c r="AE84" s="171"/>
      <c r="AF84" s="166"/>
      <c r="AG84" s="166"/>
      <c r="AH84" s="166"/>
      <c r="AI84" s="166"/>
      <c r="AJ84" s="166"/>
      <c r="AK84" s="166"/>
      <c r="AL84" s="166"/>
    </row>
    <row r="85" spans="20:38" ht="39.950000000000003" customHeight="1" x14ac:dyDescent="0.25">
      <c r="T85" s="171"/>
      <c r="U85" s="171"/>
      <c r="V85" s="171"/>
      <c r="W85" s="171"/>
      <c r="X85" s="171"/>
      <c r="Y85" s="171"/>
      <c r="Z85" s="171"/>
      <c r="AA85" s="171"/>
      <c r="AB85" s="171"/>
      <c r="AC85" s="171"/>
      <c r="AD85" s="171"/>
      <c r="AE85" s="171"/>
      <c r="AF85" s="166"/>
      <c r="AG85" s="166"/>
      <c r="AH85" s="166"/>
      <c r="AI85" s="166"/>
      <c r="AJ85" s="166"/>
      <c r="AK85" s="166"/>
      <c r="AL85" s="166"/>
    </row>
    <row r="86" spans="20:38" ht="39.950000000000003" customHeight="1" x14ac:dyDescent="0.25">
      <c r="T86" s="171"/>
      <c r="U86" s="171"/>
      <c r="V86" s="171"/>
      <c r="W86" s="171"/>
      <c r="X86" s="171"/>
      <c r="Y86" s="171"/>
      <c r="Z86" s="171"/>
      <c r="AA86" s="171"/>
      <c r="AB86" s="171"/>
      <c r="AC86" s="171"/>
      <c r="AD86" s="171"/>
      <c r="AE86" s="171"/>
      <c r="AF86" s="166"/>
      <c r="AG86" s="166"/>
      <c r="AH86" s="166"/>
      <c r="AI86" s="166"/>
      <c r="AJ86" s="166"/>
      <c r="AK86" s="166"/>
      <c r="AL86" s="166"/>
    </row>
    <row r="87" spans="20:38" ht="39.950000000000003" customHeight="1" x14ac:dyDescent="0.25">
      <c r="T87" s="171"/>
      <c r="U87" s="171"/>
      <c r="V87" s="171"/>
      <c r="W87" s="171"/>
      <c r="X87" s="171"/>
      <c r="Y87" s="171"/>
      <c r="Z87" s="171"/>
      <c r="AA87" s="171"/>
      <c r="AB87" s="171"/>
      <c r="AC87" s="171"/>
      <c r="AD87" s="171"/>
      <c r="AE87" s="171"/>
      <c r="AF87" s="166"/>
      <c r="AG87" s="166"/>
      <c r="AH87" s="166"/>
      <c r="AI87" s="166"/>
      <c r="AJ87" s="166"/>
      <c r="AK87" s="166"/>
      <c r="AL87" s="166"/>
    </row>
    <row r="88" spans="20:38" ht="39.950000000000003" customHeight="1" x14ac:dyDescent="0.25">
      <c r="T88" s="171"/>
      <c r="U88" s="171"/>
      <c r="V88" s="171"/>
      <c r="W88" s="171"/>
      <c r="X88" s="171"/>
      <c r="Y88" s="171"/>
      <c r="Z88" s="171"/>
      <c r="AA88" s="171"/>
      <c r="AB88" s="171"/>
      <c r="AC88" s="171"/>
      <c r="AD88" s="171"/>
      <c r="AE88" s="171"/>
      <c r="AF88" s="166"/>
      <c r="AG88" s="166"/>
      <c r="AH88" s="166"/>
      <c r="AI88" s="166"/>
      <c r="AJ88" s="166"/>
      <c r="AK88" s="166"/>
      <c r="AL88" s="166"/>
    </row>
    <row r="89" spans="20:38" ht="39.950000000000003" customHeight="1" x14ac:dyDescent="0.25">
      <c r="T89" s="171"/>
      <c r="U89" s="171"/>
      <c r="V89" s="171"/>
      <c r="W89" s="171"/>
      <c r="X89" s="171"/>
      <c r="Y89" s="171"/>
      <c r="Z89" s="171"/>
      <c r="AA89" s="171"/>
      <c r="AB89" s="171"/>
      <c r="AC89" s="171"/>
      <c r="AD89" s="171"/>
      <c r="AE89" s="171"/>
      <c r="AF89" s="166"/>
      <c r="AG89" s="166"/>
      <c r="AH89" s="166"/>
      <c r="AI89" s="166"/>
      <c r="AJ89" s="166"/>
      <c r="AK89" s="166"/>
      <c r="AL89" s="166"/>
    </row>
    <row r="90" spans="20:38" ht="39.950000000000003" customHeight="1" x14ac:dyDescent="0.25">
      <c r="T90" s="171"/>
      <c r="U90" s="171"/>
      <c r="V90" s="171"/>
      <c r="W90" s="171"/>
      <c r="X90" s="171"/>
      <c r="Y90" s="171"/>
      <c r="Z90" s="171"/>
      <c r="AA90" s="171"/>
      <c r="AB90" s="171"/>
      <c r="AC90" s="171"/>
      <c r="AD90" s="171"/>
      <c r="AE90" s="171"/>
      <c r="AF90" s="166"/>
      <c r="AG90" s="166"/>
      <c r="AH90" s="166"/>
      <c r="AI90" s="166"/>
      <c r="AJ90" s="166"/>
      <c r="AK90" s="166"/>
      <c r="AL90" s="166"/>
    </row>
    <row r="91" spans="20:38" ht="39.950000000000003" customHeight="1" x14ac:dyDescent="0.25">
      <c r="T91" s="171"/>
      <c r="U91" s="171"/>
      <c r="V91" s="171"/>
      <c r="W91" s="171"/>
      <c r="X91" s="171"/>
      <c r="Y91" s="171"/>
      <c r="Z91" s="171"/>
      <c r="AA91" s="171"/>
      <c r="AB91" s="171"/>
      <c r="AC91" s="171"/>
      <c r="AD91" s="171"/>
      <c r="AE91" s="171"/>
      <c r="AF91" s="166"/>
      <c r="AG91" s="166"/>
      <c r="AH91" s="166"/>
      <c r="AI91" s="166"/>
      <c r="AJ91" s="166"/>
      <c r="AK91" s="166"/>
      <c r="AL91" s="166"/>
    </row>
    <row r="92" spans="20:38" ht="39.950000000000003" customHeight="1" x14ac:dyDescent="0.25">
      <c r="T92" s="171"/>
      <c r="U92" s="171"/>
      <c r="V92" s="171"/>
      <c r="W92" s="171"/>
      <c r="X92" s="171"/>
      <c r="Y92" s="171"/>
      <c r="Z92" s="171"/>
      <c r="AA92" s="171"/>
      <c r="AB92" s="171"/>
      <c r="AC92" s="171"/>
      <c r="AD92" s="171"/>
      <c r="AE92" s="171"/>
      <c r="AF92" s="166"/>
      <c r="AG92" s="166"/>
      <c r="AH92" s="166"/>
      <c r="AI92" s="166"/>
      <c r="AJ92" s="166"/>
      <c r="AK92" s="166"/>
      <c r="AL92" s="166"/>
    </row>
    <row r="93" spans="20:38" ht="39.950000000000003" customHeight="1" x14ac:dyDescent="0.25">
      <c r="T93" s="171"/>
      <c r="U93" s="171"/>
      <c r="V93" s="171"/>
      <c r="W93" s="171"/>
      <c r="X93" s="171"/>
      <c r="Y93" s="171"/>
      <c r="Z93" s="171"/>
      <c r="AA93" s="171"/>
      <c r="AB93" s="171"/>
      <c r="AC93" s="171"/>
      <c r="AD93" s="171"/>
      <c r="AE93" s="171"/>
      <c r="AF93" s="166"/>
      <c r="AG93" s="166"/>
      <c r="AH93" s="166"/>
      <c r="AI93" s="166"/>
      <c r="AJ93" s="166"/>
      <c r="AK93" s="166"/>
      <c r="AL93" s="166"/>
    </row>
    <row r="94" spans="20:38" ht="39.950000000000003" customHeight="1" x14ac:dyDescent="0.25">
      <c r="T94" s="171"/>
      <c r="U94" s="171"/>
      <c r="V94" s="171"/>
      <c r="W94" s="171"/>
      <c r="X94" s="171"/>
      <c r="Y94" s="171"/>
      <c r="Z94" s="171"/>
      <c r="AA94" s="171"/>
      <c r="AB94" s="171"/>
      <c r="AC94" s="171"/>
      <c r="AD94" s="171"/>
      <c r="AE94" s="171"/>
      <c r="AF94" s="166"/>
      <c r="AG94" s="166"/>
      <c r="AH94" s="166"/>
      <c r="AI94" s="166"/>
      <c r="AJ94" s="166"/>
      <c r="AK94" s="166"/>
      <c r="AL94" s="166"/>
    </row>
    <row r="95" spans="20:38" ht="39.950000000000003" customHeight="1" x14ac:dyDescent="0.25">
      <c r="T95" s="171"/>
      <c r="U95" s="171"/>
      <c r="V95" s="171"/>
      <c r="W95" s="171"/>
      <c r="X95" s="171"/>
      <c r="Y95" s="171"/>
      <c r="Z95" s="171"/>
      <c r="AA95" s="171"/>
      <c r="AB95" s="171"/>
      <c r="AC95" s="171"/>
      <c r="AD95" s="171"/>
      <c r="AE95" s="171"/>
      <c r="AF95" s="166"/>
      <c r="AG95" s="166"/>
      <c r="AH95" s="166"/>
      <c r="AI95" s="166"/>
      <c r="AJ95" s="166"/>
      <c r="AK95" s="166"/>
      <c r="AL95" s="166"/>
    </row>
    <row r="96" spans="20:38" ht="39.950000000000003" customHeight="1" x14ac:dyDescent="0.25">
      <c r="T96" s="171"/>
      <c r="U96" s="171"/>
      <c r="V96" s="171"/>
      <c r="W96" s="171"/>
      <c r="X96" s="171"/>
      <c r="Y96" s="171"/>
      <c r="Z96" s="171"/>
      <c r="AA96" s="171"/>
      <c r="AB96" s="171"/>
      <c r="AC96" s="171"/>
      <c r="AD96" s="171"/>
      <c r="AE96" s="171"/>
      <c r="AF96" s="166"/>
      <c r="AG96" s="166"/>
      <c r="AH96" s="166"/>
      <c r="AI96" s="166"/>
      <c r="AJ96" s="166"/>
      <c r="AK96" s="166"/>
      <c r="AL96" s="166"/>
    </row>
    <row r="97" spans="20:38" ht="39.950000000000003" customHeight="1" x14ac:dyDescent="0.25">
      <c r="T97" s="171"/>
      <c r="U97" s="171"/>
      <c r="V97" s="171"/>
      <c r="W97" s="171"/>
      <c r="X97" s="171"/>
      <c r="Y97" s="171"/>
      <c r="Z97" s="171"/>
      <c r="AA97" s="171"/>
      <c r="AB97" s="171"/>
      <c r="AC97" s="171"/>
      <c r="AD97" s="171"/>
      <c r="AE97" s="171"/>
      <c r="AF97" s="166"/>
      <c r="AG97" s="166"/>
      <c r="AH97" s="166"/>
      <c r="AI97" s="166"/>
      <c r="AJ97" s="166"/>
      <c r="AK97" s="166"/>
      <c r="AL97" s="166"/>
    </row>
    <row r="98" spans="20:38" ht="39.950000000000003" customHeight="1" x14ac:dyDescent="0.25">
      <c r="T98" s="171"/>
      <c r="U98" s="171"/>
      <c r="V98" s="171"/>
      <c r="W98" s="171"/>
      <c r="X98" s="171"/>
      <c r="Y98" s="171"/>
      <c r="Z98" s="171"/>
      <c r="AA98" s="171"/>
      <c r="AB98" s="171"/>
      <c r="AC98" s="171"/>
      <c r="AD98" s="171"/>
      <c r="AE98" s="171"/>
      <c r="AF98" s="166"/>
      <c r="AG98" s="166"/>
      <c r="AH98" s="166"/>
      <c r="AI98" s="166"/>
      <c r="AJ98" s="166"/>
      <c r="AK98" s="166"/>
      <c r="AL98" s="166"/>
    </row>
    <row r="99" spans="20:38" ht="39.950000000000003" customHeight="1" x14ac:dyDescent="0.25">
      <c r="T99" s="171"/>
      <c r="U99" s="171"/>
      <c r="V99" s="171"/>
      <c r="W99" s="171"/>
      <c r="X99" s="171"/>
      <c r="Y99" s="171"/>
      <c r="Z99" s="171"/>
      <c r="AA99" s="171"/>
      <c r="AB99" s="171"/>
      <c r="AC99" s="171"/>
      <c r="AD99" s="171"/>
      <c r="AE99" s="171"/>
      <c r="AF99" s="166"/>
      <c r="AG99" s="166"/>
      <c r="AH99" s="166"/>
      <c r="AI99" s="166"/>
      <c r="AJ99" s="166"/>
      <c r="AK99" s="166"/>
      <c r="AL99" s="166"/>
    </row>
    <row r="100" spans="20:38" ht="39.950000000000003" customHeight="1" x14ac:dyDescent="0.25">
      <c r="T100" s="171"/>
      <c r="U100" s="171"/>
      <c r="V100" s="171"/>
      <c r="W100" s="171"/>
      <c r="X100" s="171"/>
      <c r="Y100" s="171"/>
      <c r="Z100" s="171"/>
      <c r="AA100" s="171"/>
      <c r="AB100" s="171"/>
      <c r="AC100" s="171"/>
      <c r="AD100" s="171"/>
      <c r="AE100" s="171"/>
      <c r="AF100" s="166"/>
      <c r="AG100" s="166"/>
      <c r="AH100" s="166"/>
      <c r="AI100" s="166"/>
      <c r="AJ100" s="166"/>
      <c r="AK100" s="166"/>
      <c r="AL100" s="166"/>
    </row>
    <row r="101" spans="20:38" ht="39.950000000000003" customHeight="1" x14ac:dyDescent="0.25">
      <c r="T101" s="171"/>
      <c r="U101" s="171"/>
      <c r="V101" s="171"/>
      <c r="W101" s="171"/>
      <c r="X101" s="171"/>
      <c r="Y101" s="171"/>
      <c r="Z101" s="171"/>
      <c r="AA101" s="171"/>
      <c r="AB101" s="171"/>
      <c r="AC101" s="171"/>
      <c r="AD101" s="171"/>
      <c r="AE101" s="171"/>
      <c r="AF101" s="166"/>
      <c r="AG101" s="166"/>
      <c r="AH101" s="166"/>
      <c r="AI101" s="166"/>
      <c r="AJ101" s="166"/>
      <c r="AK101" s="166"/>
      <c r="AL101" s="166"/>
    </row>
    <row r="102" spans="20:38" ht="39.950000000000003" customHeight="1" x14ac:dyDescent="0.25">
      <c r="T102" s="171"/>
      <c r="U102" s="171"/>
      <c r="V102" s="171"/>
      <c r="W102" s="171"/>
      <c r="X102" s="171"/>
      <c r="Y102" s="171"/>
      <c r="Z102" s="171"/>
      <c r="AA102" s="171"/>
      <c r="AB102" s="171"/>
      <c r="AC102" s="171"/>
      <c r="AD102" s="171"/>
      <c r="AE102" s="171"/>
      <c r="AF102" s="166"/>
      <c r="AG102" s="166"/>
      <c r="AH102" s="166"/>
      <c r="AI102" s="166"/>
      <c r="AJ102" s="166"/>
      <c r="AK102" s="166"/>
      <c r="AL102" s="166"/>
    </row>
    <row r="103" spans="20:38" ht="39.950000000000003" customHeight="1" x14ac:dyDescent="0.25">
      <c r="T103" s="171"/>
      <c r="U103" s="171"/>
      <c r="V103" s="171"/>
      <c r="W103" s="171"/>
      <c r="X103" s="171"/>
      <c r="Y103" s="171"/>
      <c r="Z103" s="171"/>
      <c r="AA103" s="171"/>
      <c r="AB103" s="171"/>
      <c r="AC103" s="171"/>
      <c r="AD103" s="171"/>
      <c r="AE103" s="171"/>
      <c r="AF103" s="166"/>
      <c r="AG103" s="166"/>
      <c r="AH103" s="166"/>
      <c r="AI103" s="166"/>
      <c r="AJ103" s="166"/>
      <c r="AK103" s="166"/>
      <c r="AL103" s="166"/>
    </row>
    <row r="104" spans="20:38" ht="39.950000000000003" customHeight="1" x14ac:dyDescent="0.25">
      <c r="T104" s="171"/>
      <c r="U104" s="171"/>
      <c r="V104" s="171"/>
      <c r="W104" s="171"/>
      <c r="X104" s="171"/>
      <c r="Y104" s="171"/>
      <c r="Z104" s="171"/>
      <c r="AA104" s="171"/>
      <c r="AB104" s="171"/>
      <c r="AC104" s="171"/>
      <c r="AD104" s="171"/>
      <c r="AE104" s="171"/>
      <c r="AF104" s="166"/>
      <c r="AG104" s="166"/>
      <c r="AH104" s="166"/>
      <c r="AI104" s="166"/>
      <c r="AJ104" s="166"/>
      <c r="AK104" s="166"/>
      <c r="AL104" s="166"/>
    </row>
    <row r="105" spans="20:38" ht="39.950000000000003" customHeight="1" x14ac:dyDescent="0.25">
      <c r="T105" s="171"/>
      <c r="U105" s="171"/>
      <c r="V105" s="171"/>
      <c r="W105" s="171"/>
      <c r="X105" s="171"/>
      <c r="Y105" s="171"/>
      <c r="Z105" s="171"/>
      <c r="AA105" s="171"/>
      <c r="AB105" s="171"/>
      <c r="AC105" s="171"/>
      <c r="AD105" s="171"/>
      <c r="AE105" s="171"/>
      <c r="AF105" s="166"/>
      <c r="AG105" s="166"/>
      <c r="AH105" s="166"/>
      <c r="AI105" s="166"/>
      <c r="AJ105" s="166"/>
      <c r="AK105" s="166"/>
      <c r="AL105" s="166"/>
    </row>
    <row r="106" spans="20:38" ht="39.950000000000003" customHeight="1" x14ac:dyDescent="0.25">
      <c r="T106" s="171"/>
      <c r="U106" s="171"/>
      <c r="V106" s="171"/>
      <c r="W106" s="171"/>
      <c r="X106" s="171"/>
      <c r="Y106" s="171"/>
      <c r="Z106" s="171"/>
      <c r="AA106" s="171"/>
      <c r="AB106" s="171"/>
      <c r="AC106" s="171"/>
      <c r="AD106" s="171"/>
      <c r="AE106" s="171"/>
      <c r="AF106" s="166"/>
      <c r="AG106" s="166"/>
      <c r="AH106" s="166"/>
      <c r="AI106" s="166"/>
      <c r="AJ106" s="166"/>
      <c r="AK106" s="166"/>
      <c r="AL106" s="166"/>
    </row>
    <row r="107" spans="20:38" ht="39.950000000000003" customHeight="1" x14ac:dyDescent="0.25">
      <c r="T107" s="171"/>
      <c r="U107" s="171"/>
      <c r="V107" s="171"/>
      <c r="W107" s="171"/>
      <c r="X107" s="171"/>
      <c r="Y107" s="171"/>
      <c r="Z107" s="171"/>
      <c r="AA107" s="171"/>
      <c r="AB107" s="171"/>
      <c r="AC107" s="171"/>
      <c r="AD107" s="171"/>
      <c r="AE107" s="171"/>
      <c r="AF107" s="166"/>
      <c r="AG107" s="166"/>
      <c r="AH107" s="166"/>
      <c r="AI107" s="166"/>
      <c r="AJ107" s="166"/>
      <c r="AK107" s="166"/>
      <c r="AL107" s="166"/>
    </row>
    <row r="108" spans="20:38" ht="39.950000000000003" customHeight="1" x14ac:dyDescent="0.25">
      <c r="T108" s="171"/>
      <c r="U108" s="171"/>
      <c r="V108" s="171"/>
      <c r="W108" s="171"/>
      <c r="X108" s="171"/>
      <c r="Y108" s="171"/>
      <c r="Z108" s="171"/>
      <c r="AA108" s="171"/>
      <c r="AB108" s="171"/>
      <c r="AC108" s="171"/>
      <c r="AD108" s="171"/>
      <c r="AE108" s="171"/>
      <c r="AF108" s="166"/>
      <c r="AG108" s="166"/>
      <c r="AH108" s="166"/>
      <c r="AI108" s="166"/>
      <c r="AJ108" s="166"/>
      <c r="AK108" s="166"/>
      <c r="AL108" s="166"/>
    </row>
    <row r="109" spans="20:38" ht="39.950000000000003" customHeight="1" x14ac:dyDescent="0.25">
      <c r="T109" s="171"/>
      <c r="U109" s="171"/>
      <c r="V109" s="171"/>
      <c r="W109" s="171"/>
      <c r="X109" s="171"/>
      <c r="Y109" s="171"/>
      <c r="Z109" s="171"/>
      <c r="AA109" s="171"/>
      <c r="AB109" s="171"/>
      <c r="AC109" s="171"/>
      <c r="AD109" s="171"/>
      <c r="AE109" s="171"/>
      <c r="AF109" s="166"/>
      <c r="AG109" s="166"/>
      <c r="AH109" s="166"/>
      <c r="AI109" s="166"/>
      <c r="AJ109" s="166"/>
      <c r="AK109" s="166"/>
      <c r="AL109" s="166"/>
    </row>
    <row r="110" spans="20:38" ht="39.950000000000003" customHeight="1" x14ac:dyDescent="0.25">
      <c r="T110" s="171"/>
      <c r="U110" s="171"/>
      <c r="V110" s="171"/>
      <c r="W110" s="171"/>
      <c r="X110" s="171"/>
      <c r="Y110" s="171"/>
      <c r="Z110" s="171"/>
      <c r="AA110" s="171"/>
      <c r="AB110" s="171"/>
      <c r="AC110" s="171"/>
      <c r="AD110" s="171"/>
      <c r="AE110" s="171"/>
      <c r="AF110" s="166"/>
      <c r="AG110" s="166"/>
      <c r="AH110" s="166"/>
      <c r="AI110" s="166"/>
      <c r="AJ110" s="166"/>
      <c r="AK110" s="166"/>
      <c r="AL110" s="166"/>
    </row>
    <row r="111" spans="20:38" ht="39.950000000000003" customHeight="1" x14ac:dyDescent="0.25">
      <c r="T111" s="171"/>
      <c r="U111" s="171"/>
      <c r="V111" s="171"/>
      <c r="W111" s="171"/>
      <c r="X111" s="171"/>
      <c r="Y111" s="171"/>
      <c r="Z111" s="171"/>
      <c r="AA111" s="171"/>
      <c r="AB111" s="171"/>
      <c r="AC111" s="171"/>
      <c r="AD111" s="171"/>
      <c r="AE111" s="171"/>
      <c r="AF111" s="166"/>
      <c r="AG111" s="166"/>
      <c r="AH111" s="166"/>
      <c r="AI111" s="166"/>
      <c r="AJ111" s="166"/>
      <c r="AK111" s="166"/>
      <c r="AL111" s="166"/>
    </row>
    <row r="112" spans="20:38" ht="39.950000000000003" customHeight="1" x14ac:dyDescent="0.25">
      <c r="T112" s="171"/>
      <c r="U112" s="171"/>
      <c r="V112" s="171"/>
      <c r="W112" s="171"/>
      <c r="X112" s="171"/>
      <c r="Y112" s="171"/>
      <c r="Z112" s="171"/>
      <c r="AA112" s="171"/>
      <c r="AB112" s="171"/>
      <c r="AC112" s="171"/>
      <c r="AD112" s="171"/>
      <c r="AE112" s="171"/>
      <c r="AF112" s="166"/>
      <c r="AG112" s="166"/>
      <c r="AH112" s="166"/>
      <c r="AI112" s="166"/>
      <c r="AJ112" s="166"/>
      <c r="AK112" s="166"/>
      <c r="AL112" s="166"/>
    </row>
    <row r="113" spans="20:38" ht="39.950000000000003" customHeight="1" x14ac:dyDescent="0.25">
      <c r="T113" s="171"/>
      <c r="U113" s="171"/>
      <c r="V113" s="171"/>
      <c r="W113" s="171"/>
      <c r="X113" s="171"/>
      <c r="Y113" s="171"/>
      <c r="Z113" s="171"/>
      <c r="AA113" s="171"/>
      <c r="AB113" s="171"/>
      <c r="AC113" s="171"/>
      <c r="AD113" s="171"/>
      <c r="AE113" s="171"/>
      <c r="AF113" s="166"/>
      <c r="AG113" s="166"/>
      <c r="AH113" s="166"/>
      <c r="AI113" s="166"/>
      <c r="AJ113" s="166"/>
      <c r="AK113" s="166"/>
      <c r="AL113" s="166"/>
    </row>
    <row r="114" spans="20:38" ht="39.950000000000003" customHeight="1" x14ac:dyDescent="0.25">
      <c r="T114" s="171"/>
      <c r="U114" s="171"/>
      <c r="V114" s="171"/>
      <c r="W114" s="171"/>
      <c r="X114" s="171"/>
      <c r="Y114" s="171"/>
      <c r="Z114" s="171"/>
      <c r="AA114" s="171"/>
      <c r="AB114" s="171"/>
      <c r="AC114" s="171"/>
      <c r="AD114" s="171"/>
      <c r="AE114" s="171"/>
      <c r="AF114" s="166"/>
      <c r="AG114" s="166"/>
      <c r="AH114" s="166"/>
      <c r="AI114" s="166"/>
      <c r="AJ114" s="166"/>
      <c r="AK114" s="166"/>
      <c r="AL114" s="166"/>
    </row>
    <row r="115" spans="20:38" ht="39.950000000000003" customHeight="1" x14ac:dyDescent="0.25">
      <c r="T115" s="171"/>
      <c r="U115" s="171"/>
      <c r="V115" s="171"/>
      <c r="W115" s="171"/>
      <c r="X115" s="171"/>
      <c r="Y115" s="171"/>
      <c r="Z115" s="171"/>
      <c r="AA115" s="171"/>
      <c r="AB115" s="171"/>
      <c r="AC115" s="171"/>
      <c r="AD115" s="171"/>
      <c r="AE115" s="171"/>
      <c r="AF115" s="166"/>
      <c r="AG115" s="166"/>
      <c r="AH115" s="166"/>
      <c r="AI115" s="166"/>
      <c r="AJ115" s="166"/>
      <c r="AK115" s="166"/>
      <c r="AL115" s="166"/>
    </row>
    <row r="116" spans="20:38" ht="39.950000000000003" customHeight="1" x14ac:dyDescent="0.25">
      <c r="T116" s="171"/>
      <c r="U116" s="171"/>
      <c r="V116" s="171"/>
      <c r="W116" s="171"/>
      <c r="X116" s="171"/>
      <c r="Y116" s="171"/>
      <c r="Z116" s="171"/>
      <c r="AA116" s="171"/>
      <c r="AB116" s="171"/>
      <c r="AC116" s="171"/>
      <c r="AD116" s="171"/>
      <c r="AE116" s="171"/>
      <c r="AF116" s="166"/>
      <c r="AG116" s="166"/>
      <c r="AH116" s="166"/>
      <c r="AI116" s="166"/>
      <c r="AJ116" s="166"/>
      <c r="AK116" s="166"/>
      <c r="AL116" s="166"/>
    </row>
    <row r="117" spans="20:38" ht="39.950000000000003" customHeight="1" x14ac:dyDescent="0.25">
      <c r="T117" s="171"/>
      <c r="U117" s="171"/>
      <c r="V117" s="171"/>
      <c r="W117" s="171"/>
      <c r="X117" s="171"/>
      <c r="Y117" s="171"/>
      <c r="Z117" s="171"/>
      <c r="AA117" s="171"/>
      <c r="AB117" s="171"/>
      <c r="AC117" s="171"/>
      <c r="AD117" s="171"/>
      <c r="AE117" s="171"/>
      <c r="AF117" s="166"/>
      <c r="AG117" s="166"/>
      <c r="AH117" s="166"/>
      <c r="AI117" s="166"/>
      <c r="AJ117" s="166"/>
      <c r="AK117" s="166"/>
      <c r="AL117" s="166"/>
    </row>
    <row r="118" spans="20:38" ht="39.950000000000003" customHeight="1" x14ac:dyDescent="0.25">
      <c r="T118" s="171"/>
      <c r="U118" s="171"/>
      <c r="V118" s="171"/>
      <c r="W118" s="171"/>
      <c r="X118" s="171"/>
      <c r="Y118" s="171"/>
      <c r="Z118" s="171"/>
      <c r="AA118" s="171"/>
      <c r="AB118" s="171"/>
      <c r="AC118" s="171"/>
      <c r="AD118" s="171"/>
      <c r="AE118" s="171"/>
      <c r="AF118" s="166"/>
      <c r="AG118" s="166"/>
      <c r="AH118" s="166"/>
      <c r="AI118" s="166"/>
      <c r="AJ118" s="166"/>
      <c r="AK118" s="166"/>
      <c r="AL118" s="166"/>
    </row>
    <row r="119" spans="20:38" ht="39.950000000000003" customHeight="1" x14ac:dyDescent="0.25">
      <c r="T119" s="171"/>
      <c r="U119" s="171"/>
      <c r="V119" s="171"/>
      <c r="W119" s="171"/>
      <c r="X119" s="171"/>
      <c r="Y119" s="171"/>
      <c r="Z119" s="171"/>
      <c r="AA119" s="171"/>
      <c r="AB119" s="171"/>
      <c r="AC119" s="171"/>
      <c r="AD119" s="171"/>
      <c r="AE119" s="171"/>
      <c r="AF119" s="166"/>
      <c r="AG119" s="166"/>
      <c r="AH119" s="166"/>
      <c r="AI119" s="166"/>
      <c r="AJ119" s="166"/>
      <c r="AK119" s="166"/>
      <c r="AL119" s="166"/>
    </row>
    <row r="120" spans="20:38" ht="39.950000000000003" customHeight="1" x14ac:dyDescent="0.25">
      <c r="T120" s="171"/>
      <c r="U120" s="171"/>
      <c r="V120" s="171"/>
      <c r="W120" s="171"/>
      <c r="X120" s="171"/>
      <c r="Y120" s="171"/>
      <c r="Z120" s="171"/>
      <c r="AA120" s="171"/>
      <c r="AB120" s="171"/>
      <c r="AC120" s="171"/>
      <c r="AD120" s="171"/>
      <c r="AE120" s="171"/>
      <c r="AF120" s="166"/>
      <c r="AG120" s="166"/>
      <c r="AH120" s="166"/>
      <c r="AI120" s="166"/>
      <c r="AJ120" s="166"/>
      <c r="AK120" s="166"/>
      <c r="AL120" s="166"/>
    </row>
    <row r="121" spans="20:38" ht="39.950000000000003" customHeight="1" x14ac:dyDescent="0.25">
      <c r="T121" s="171"/>
      <c r="U121" s="171"/>
      <c r="V121" s="171"/>
      <c r="W121" s="171"/>
      <c r="X121" s="171"/>
      <c r="Y121" s="171"/>
      <c r="Z121" s="171"/>
      <c r="AA121" s="171"/>
      <c r="AB121" s="171"/>
      <c r="AC121" s="171"/>
      <c r="AD121" s="171"/>
      <c r="AE121" s="171"/>
      <c r="AF121" s="166"/>
      <c r="AG121" s="166"/>
      <c r="AH121" s="166"/>
      <c r="AI121" s="166"/>
      <c r="AJ121" s="166"/>
      <c r="AK121" s="166"/>
      <c r="AL121" s="166"/>
    </row>
    <row r="122" spans="20:38" ht="39.950000000000003" customHeight="1" x14ac:dyDescent="0.25">
      <c r="T122" s="171"/>
      <c r="U122" s="171"/>
      <c r="V122" s="171"/>
      <c r="W122" s="171"/>
      <c r="X122" s="171"/>
      <c r="Y122" s="171"/>
      <c r="Z122" s="171"/>
      <c r="AA122" s="171"/>
      <c r="AB122" s="171"/>
      <c r="AC122" s="171"/>
      <c r="AD122" s="171"/>
      <c r="AE122" s="171"/>
      <c r="AF122" s="166"/>
      <c r="AG122" s="166"/>
      <c r="AH122" s="166"/>
      <c r="AI122" s="166"/>
      <c r="AJ122" s="166"/>
      <c r="AK122" s="166"/>
      <c r="AL122" s="166"/>
    </row>
    <row r="123" spans="20:38" ht="39.950000000000003" customHeight="1" x14ac:dyDescent="0.25">
      <c r="T123" s="171"/>
      <c r="U123" s="171"/>
      <c r="V123" s="171"/>
      <c r="W123" s="171"/>
      <c r="X123" s="171"/>
      <c r="Y123" s="171"/>
      <c r="Z123" s="171"/>
      <c r="AA123" s="171"/>
      <c r="AB123" s="171"/>
      <c r="AC123" s="171"/>
      <c r="AD123" s="171"/>
      <c r="AE123" s="171"/>
      <c r="AF123" s="166"/>
      <c r="AG123" s="166"/>
      <c r="AH123" s="166"/>
      <c r="AI123" s="166"/>
      <c r="AJ123" s="166"/>
      <c r="AK123" s="166"/>
      <c r="AL123" s="166"/>
    </row>
    <row r="124" spans="20:38" ht="39.950000000000003" customHeight="1" x14ac:dyDescent="0.25">
      <c r="T124" s="171"/>
      <c r="U124" s="171"/>
      <c r="V124" s="171"/>
      <c r="W124" s="171"/>
      <c r="X124" s="171"/>
      <c r="Y124" s="171"/>
      <c r="Z124" s="171"/>
      <c r="AA124" s="171"/>
      <c r="AB124" s="171"/>
      <c r="AC124" s="171"/>
      <c r="AD124" s="171"/>
      <c r="AE124" s="171"/>
      <c r="AF124" s="166"/>
      <c r="AG124" s="166"/>
      <c r="AH124" s="166"/>
      <c r="AI124" s="166"/>
      <c r="AJ124" s="166"/>
      <c r="AK124" s="166"/>
      <c r="AL124" s="166"/>
    </row>
    <row r="125" spans="20:38" ht="39.950000000000003" customHeight="1" x14ac:dyDescent="0.25">
      <c r="T125" s="171"/>
      <c r="U125" s="171"/>
      <c r="V125" s="171"/>
      <c r="W125" s="171"/>
      <c r="X125" s="171"/>
      <c r="Y125" s="171"/>
      <c r="Z125" s="171"/>
      <c r="AA125" s="171"/>
      <c r="AB125" s="171"/>
      <c r="AC125" s="171"/>
      <c r="AD125" s="171"/>
      <c r="AE125" s="171"/>
      <c r="AF125" s="166"/>
      <c r="AG125" s="166"/>
      <c r="AH125" s="166"/>
      <c r="AI125" s="166"/>
      <c r="AJ125" s="166"/>
      <c r="AK125" s="166"/>
      <c r="AL125" s="166"/>
    </row>
    <row r="126" spans="20:38" ht="39.950000000000003" customHeight="1" x14ac:dyDescent="0.25">
      <c r="T126" s="171"/>
      <c r="U126" s="171"/>
      <c r="V126" s="171"/>
      <c r="W126" s="171"/>
      <c r="X126" s="171"/>
      <c r="Y126" s="171"/>
      <c r="Z126" s="171"/>
      <c r="AA126" s="171"/>
      <c r="AB126" s="171"/>
      <c r="AC126" s="171"/>
      <c r="AD126" s="171"/>
      <c r="AE126" s="171"/>
      <c r="AF126" s="166"/>
      <c r="AG126" s="166"/>
      <c r="AH126" s="166"/>
      <c r="AI126" s="166"/>
      <c r="AJ126" s="166"/>
      <c r="AK126" s="166"/>
      <c r="AL126" s="166"/>
    </row>
    <row r="127" spans="20:38" ht="39.950000000000003" customHeight="1" x14ac:dyDescent="0.25">
      <c r="T127" s="171"/>
      <c r="U127" s="171"/>
      <c r="V127" s="171"/>
      <c r="W127" s="171"/>
      <c r="X127" s="171"/>
      <c r="Y127" s="171"/>
      <c r="Z127" s="171"/>
      <c r="AA127" s="171"/>
      <c r="AB127" s="171"/>
      <c r="AC127" s="171"/>
      <c r="AD127" s="171"/>
      <c r="AE127" s="171"/>
      <c r="AF127" s="166"/>
      <c r="AG127" s="166"/>
      <c r="AH127" s="166"/>
      <c r="AI127" s="166"/>
      <c r="AJ127" s="166"/>
      <c r="AK127" s="166"/>
      <c r="AL127" s="166"/>
    </row>
    <row r="128" spans="20:38" ht="39.950000000000003" customHeight="1" x14ac:dyDescent="0.25">
      <c r="T128" s="171"/>
      <c r="U128" s="171"/>
      <c r="V128" s="171"/>
      <c r="W128" s="171"/>
      <c r="X128" s="171"/>
      <c r="Y128" s="171"/>
      <c r="Z128" s="171"/>
      <c r="AA128" s="171"/>
      <c r="AB128" s="171"/>
      <c r="AC128" s="171"/>
      <c r="AD128" s="171"/>
      <c r="AE128" s="171"/>
      <c r="AF128" s="166"/>
      <c r="AG128" s="166"/>
      <c r="AH128" s="166"/>
      <c r="AI128" s="166"/>
      <c r="AJ128" s="166"/>
      <c r="AK128" s="166"/>
      <c r="AL128" s="166"/>
    </row>
    <row r="129" spans="20:38" ht="39.950000000000003" customHeight="1" x14ac:dyDescent="0.25">
      <c r="T129" s="171"/>
      <c r="U129" s="171"/>
      <c r="V129" s="171"/>
      <c r="W129" s="171"/>
      <c r="X129" s="171"/>
      <c r="Y129" s="171"/>
      <c r="Z129" s="171"/>
      <c r="AA129" s="171"/>
      <c r="AB129" s="171"/>
      <c r="AC129" s="171"/>
      <c r="AD129" s="171"/>
      <c r="AE129" s="171"/>
      <c r="AF129" s="166"/>
      <c r="AG129" s="166"/>
      <c r="AH129" s="166"/>
      <c r="AI129" s="166"/>
      <c r="AJ129" s="166"/>
      <c r="AK129" s="166"/>
      <c r="AL129" s="166"/>
    </row>
    <row r="130" spans="20:38" ht="39.950000000000003" customHeight="1" x14ac:dyDescent="0.25">
      <c r="T130" s="171"/>
      <c r="U130" s="171"/>
      <c r="V130" s="171"/>
      <c r="W130" s="171"/>
      <c r="X130" s="171"/>
      <c r="Y130" s="171"/>
      <c r="Z130" s="171"/>
      <c r="AA130" s="171"/>
      <c r="AB130" s="171"/>
      <c r="AC130" s="171"/>
      <c r="AD130" s="171"/>
      <c r="AE130" s="171"/>
      <c r="AF130" s="166"/>
      <c r="AG130" s="166"/>
      <c r="AH130" s="166"/>
      <c r="AI130" s="166"/>
      <c r="AJ130" s="166"/>
      <c r="AK130" s="166"/>
      <c r="AL130" s="166"/>
    </row>
    <row r="131" spans="20:38" ht="39.950000000000003" customHeight="1" x14ac:dyDescent="0.25">
      <c r="T131" s="171"/>
      <c r="U131" s="171"/>
      <c r="V131" s="171"/>
      <c r="W131" s="171"/>
      <c r="X131" s="171"/>
      <c r="Y131" s="171"/>
      <c r="Z131" s="171"/>
      <c r="AA131" s="171"/>
      <c r="AB131" s="171"/>
      <c r="AC131" s="171"/>
      <c r="AD131" s="171"/>
      <c r="AE131" s="171"/>
      <c r="AF131" s="166"/>
      <c r="AG131" s="166"/>
      <c r="AH131" s="166"/>
      <c r="AI131" s="166"/>
      <c r="AJ131" s="166"/>
      <c r="AK131" s="166"/>
      <c r="AL131" s="166"/>
    </row>
    <row r="132" spans="20:38" ht="39.950000000000003" customHeight="1" x14ac:dyDescent="0.25">
      <c r="T132" s="171"/>
      <c r="U132" s="171"/>
      <c r="V132" s="171"/>
      <c r="W132" s="171"/>
      <c r="X132" s="171"/>
      <c r="Y132" s="171"/>
      <c r="Z132" s="171"/>
      <c r="AA132" s="171"/>
      <c r="AB132" s="171"/>
      <c r="AC132" s="171"/>
      <c r="AD132" s="171"/>
      <c r="AE132" s="171"/>
      <c r="AF132" s="166"/>
      <c r="AG132" s="166"/>
      <c r="AH132" s="166"/>
      <c r="AI132" s="166"/>
      <c r="AJ132" s="166"/>
      <c r="AK132" s="166"/>
      <c r="AL132" s="166"/>
    </row>
    <row r="133" spans="20:38" ht="39.950000000000003" customHeight="1" x14ac:dyDescent="0.25">
      <c r="T133" s="171"/>
      <c r="U133" s="171"/>
      <c r="V133" s="171"/>
      <c r="W133" s="171"/>
      <c r="X133" s="171"/>
      <c r="Y133" s="171"/>
      <c r="Z133" s="171"/>
      <c r="AA133" s="171"/>
      <c r="AB133" s="171"/>
      <c r="AC133" s="171"/>
      <c r="AD133" s="171"/>
      <c r="AE133" s="171"/>
      <c r="AF133" s="166"/>
      <c r="AG133" s="166"/>
      <c r="AH133" s="166"/>
      <c r="AI133" s="166"/>
      <c r="AJ133" s="166"/>
      <c r="AK133" s="166"/>
      <c r="AL133" s="166"/>
    </row>
    <row r="134" spans="20:38" ht="39.950000000000003" customHeight="1" x14ac:dyDescent="0.25">
      <c r="T134" s="171"/>
      <c r="U134" s="171"/>
      <c r="V134" s="171"/>
      <c r="W134" s="171"/>
      <c r="X134" s="171"/>
      <c r="Y134" s="171"/>
      <c r="Z134" s="171"/>
      <c r="AA134" s="171"/>
      <c r="AB134" s="171"/>
      <c r="AC134" s="171"/>
      <c r="AD134" s="171"/>
      <c r="AE134" s="171"/>
      <c r="AF134" s="166"/>
      <c r="AG134" s="166"/>
      <c r="AH134" s="166"/>
      <c r="AI134" s="166"/>
      <c r="AJ134" s="166"/>
      <c r="AK134" s="166"/>
      <c r="AL134" s="166"/>
    </row>
    <row r="135" spans="20:38" ht="39.950000000000003" customHeight="1" x14ac:dyDescent="0.25">
      <c r="T135" s="171"/>
      <c r="U135" s="171"/>
      <c r="V135" s="171"/>
      <c r="W135" s="171"/>
      <c r="X135" s="171"/>
      <c r="Y135" s="171"/>
      <c r="Z135" s="171"/>
      <c r="AA135" s="171"/>
      <c r="AB135" s="171"/>
      <c r="AC135" s="171"/>
      <c r="AD135" s="171"/>
      <c r="AE135" s="171"/>
      <c r="AF135" s="166"/>
      <c r="AG135" s="166"/>
      <c r="AH135" s="166"/>
      <c r="AI135" s="166"/>
      <c r="AJ135" s="166"/>
      <c r="AK135" s="166"/>
      <c r="AL135" s="166"/>
    </row>
    <row r="136" spans="20:38" ht="39.950000000000003" customHeight="1" x14ac:dyDescent="0.25">
      <c r="T136" s="171"/>
      <c r="U136" s="171"/>
      <c r="V136" s="171"/>
      <c r="W136" s="171"/>
      <c r="X136" s="171"/>
      <c r="Y136" s="171"/>
      <c r="Z136" s="171"/>
      <c r="AA136" s="171"/>
      <c r="AB136" s="171"/>
      <c r="AC136" s="171"/>
      <c r="AD136" s="171"/>
      <c r="AE136" s="171"/>
      <c r="AF136" s="166"/>
      <c r="AG136" s="166"/>
      <c r="AH136" s="166"/>
      <c r="AI136" s="166"/>
      <c r="AJ136" s="166"/>
      <c r="AK136" s="166"/>
      <c r="AL136" s="166"/>
    </row>
    <row r="137" spans="20:38" ht="39.950000000000003" customHeight="1" x14ac:dyDescent="0.25">
      <c r="T137" s="171"/>
      <c r="U137" s="171"/>
      <c r="V137" s="171"/>
      <c r="W137" s="171"/>
      <c r="X137" s="171"/>
      <c r="Y137" s="171"/>
      <c r="Z137" s="171"/>
      <c r="AA137" s="171"/>
      <c r="AB137" s="171"/>
      <c r="AC137" s="171"/>
      <c r="AD137" s="171"/>
      <c r="AE137" s="171"/>
      <c r="AF137" s="166"/>
      <c r="AG137" s="166"/>
      <c r="AH137" s="166"/>
      <c r="AI137" s="166"/>
      <c r="AJ137" s="166"/>
      <c r="AK137" s="166"/>
      <c r="AL137" s="166"/>
    </row>
    <row r="138" spans="20:38" ht="39.950000000000003" customHeight="1" x14ac:dyDescent="0.25">
      <c r="T138" s="171"/>
      <c r="U138" s="171"/>
      <c r="V138" s="171"/>
      <c r="W138" s="171"/>
      <c r="X138" s="171"/>
      <c r="Y138" s="171"/>
      <c r="Z138" s="171"/>
      <c r="AA138" s="171"/>
      <c r="AB138" s="171"/>
      <c r="AC138" s="171"/>
      <c r="AD138" s="171"/>
      <c r="AE138" s="171"/>
      <c r="AF138" s="166"/>
      <c r="AG138" s="166"/>
      <c r="AH138" s="166"/>
      <c r="AI138" s="166"/>
      <c r="AJ138" s="166"/>
      <c r="AK138" s="166"/>
      <c r="AL138" s="166"/>
    </row>
    <row r="139" spans="20:38" ht="39.950000000000003" customHeight="1" x14ac:dyDescent="0.25">
      <c r="T139" s="171"/>
      <c r="U139" s="171"/>
      <c r="V139" s="171"/>
      <c r="W139" s="171"/>
      <c r="X139" s="171"/>
      <c r="Y139" s="171"/>
      <c r="Z139" s="171"/>
      <c r="AA139" s="171"/>
      <c r="AB139" s="171"/>
      <c r="AC139" s="171"/>
      <c r="AD139" s="171"/>
      <c r="AE139" s="171"/>
      <c r="AF139" s="166"/>
      <c r="AG139" s="166"/>
      <c r="AH139" s="166"/>
      <c r="AI139" s="166"/>
      <c r="AJ139" s="166"/>
      <c r="AK139" s="166"/>
      <c r="AL139" s="166"/>
    </row>
    <row r="140" spans="20:38" ht="39.950000000000003" customHeight="1" x14ac:dyDescent="0.25">
      <c r="T140" s="171"/>
      <c r="U140" s="171"/>
      <c r="V140" s="171"/>
      <c r="W140" s="171"/>
      <c r="X140" s="171"/>
      <c r="Y140" s="171"/>
      <c r="Z140" s="171"/>
      <c r="AA140" s="171"/>
      <c r="AB140" s="171"/>
      <c r="AC140" s="171"/>
      <c r="AD140" s="171"/>
      <c r="AE140" s="171"/>
      <c r="AF140" s="166"/>
      <c r="AG140" s="166"/>
      <c r="AH140" s="166"/>
      <c r="AI140" s="166"/>
      <c r="AJ140" s="166"/>
      <c r="AK140" s="166"/>
      <c r="AL140" s="166"/>
    </row>
    <row r="141" spans="20:38" ht="39.950000000000003" customHeight="1" x14ac:dyDescent="0.25">
      <c r="T141" s="171"/>
      <c r="U141" s="171"/>
      <c r="V141" s="171"/>
      <c r="W141" s="171"/>
      <c r="X141" s="171"/>
      <c r="Y141" s="171"/>
      <c r="Z141" s="171"/>
      <c r="AA141" s="171"/>
      <c r="AB141" s="171"/>
      <c r="AC141" s="171"/>
      <c r="AD141" s="171"/>
      <c r="AE141" s="171"/>
      <c r="AF141" s="166"/>
      <c r="AG141" s="166"/>
      <c r="AH141" s="166"/>
      <c r="AI141" s="166"/>
      <c r="AJ141" s="166"/>
      <c r="AK141" s="166"/>
      <c r="AL141" s="166"/>
    </row>
    <row r="142" spans="20:38" ht="39.950000000000003" customHeight="1" x14ac:dyDescent="0.25">
      <c r="T142" s="171"/>
      <c r="U142" s="171"/>
      <c r="V142" s="171"/>
      <c r="W142" s="171"/>
      <c r="X142" s="171"/>
      <c r="Y142" s="171"/>
      <c r="Z142" s="171"/>
      <c r="AA142" s="171"/>
      <c r="AB142" s="171"/>
      <c r="AC142" s="171"/>
      <c r="AD142" s="171"/>
      <c r="AE142" s="171"/>
      <c r="AF142" s="166"/>
      <c r="AG142" s="166"/>
      <c r="AH142" s="166"/>
      <c r="AI142" s="166"/>
      <c r="AJ142" s="166"/>
      <c r="AK142" s="166"/>
      <c r="AL142" s="166"/>
    </row>
    <row r="143" spans="20:38" ht="39.950000000000003" customHeight="1" x14ac:dyDescent="0.25">
      <c r="T143" s="171"/>
      <c r="U143" s="171"/>
      <c r="V143" s="171"/>
      <c r="W143" s="171"/>
      <c r="X143" s="171"/>
      <c r="Y143" s="171"/>
      <c r="Z143" s="171"/>
      <c r="AA143" s="171"/>
      <c r="AB143" s="171"/>
      <c r="AC143" s="171"/>
      <c r="AD143" s="171"/>
      <c r="AE143" s="171"/>
      <c r="AF143" s="166"/>
      <c r="AG143" s="166"/>
      <c r="AH143" s="166"/>
      <c r="AI143" s="166"/>
      <c r="AJ143" s="166"/>
      <c r="AK143" s="166"/>
      <c r="AL143" s="166"/>
    </row>
    <row r="144" spans="20:38" ht="39.950000000000003" customHeight="1" x14ac:dyDescent="0.25">
      <c r="T144" s="171"/>
      <c r="U144" s="171"/>
      <c r="V144" s="171"/>
      <c r="W144" s="171"/>
      <c r="X144" s="171"/>
      <c r="Y144" s="171"/>
      <c r="Z144" s="171"/>
      <c r="AA144" s="171"/>
      <c r="AB144" s="171"/>
      <c r="AC144" s="171"/>
      <c r="AD144" s="171"/>
      <c r="AE144" s="171"/>
      <c r="AF144" s="166"/>
      <c r="AG144" s="166"/>
      <c r="AH144" s="166"/>
      <c r="AI144" s="166"/>
      <c r="AJ144" s="166"/>
      <c r="AK144" s="166"/>
      <c r="AL144" s="166"/>
    </row>
    <row r="145" spans="20:38" ht="39.950000000000003" customHeight="1" x14ac:dyDescent="0.25">
      <c r="T145" s="171"/>
      <c r="U145" s="171"/>
      <c r="V145" s="171"/>
      <c r="W145" s="171"/>
      <c r="X145" s="171"/>
      <c r="Y145" s="171"/>
      <c r="Z145" s="171"/>
      <c r="AA145" s="171"/>
      <c r="AB145" s="171"/>
      <c r="AC145" s="171"/>
      <c r="AD145" s="171"/>
      <c r="AE145" s="171"/>
      <c r="AF145" s="166"/>
      <c r="AG145" s="166"/>
      <c r="AH145" s="166"/>
      <c r="AI145" s="166"/>
      <c r="AJ145" s="166"/>
      <c r="AK145" s="166"/>
      <c r="AL145" s="166"/>
    </row>
    <row r="146" spans="20:38" ht="39.950000000000003" customHeight="1" x14ac:dyDescent="0.25">
      <c r="T146" s="171"/>
      <c r="U146" s="171"/>
      <c r="V146" s="171"/>
      <c r="W146" s="171"/>
      <c r="X146" s="171"/>
      <c r="Y146" s="171"/>
      <c r="Z146" s="171"/>
      <c r="AA146" s="171"/>
      <c r="AB146" s="171"/>
      <c r="AC146" s="171"/>
      <c r="AD146" s="171"/>
      <c r="AE146" s="171"/>
      <c r="AF146" s="166"/>
      <c r="AG146" s="166"/>
      <c r="AH146" s="166"/>
      <c r="AI146" s="166"/>
      <c r="AJ146" s="166"/>
      <c r="AK146" s="166"/>
      <c r="AL146" s="166"/>
    </row>
    <row r="147" spans="20:38" ht="39.950000000000003" customHeight="1" x14ac:dyDescent="0.25">
      <c r="T147" s="171"/>
      <c r="U147" s="171"/>
      <c r="V147" s="171"/>
      <c r="W147" s="171"/>
      <c r="X147" s="171"/>
      <c r="Y147" s="171"/>
      <c r="Z147" s="171"/>
      <c r="AA147" s="171"/>
      <c r="AB147" s="171"/>
      <c r="AC147" s="171"/>
      <c r="AD147" s="171"/>
      <c r="AE147" s="171"/>
      <c r="AF147" s="166"/>
      <c r="AG147" s="166"/>
      <c r="AH147" s="166"/>
      <c r="AI147" s="166"/>
      <c r="AJ147" s="166"/>
      <c r="AK147" s="166"/>
      <c r="AL147" s="166"/>
    </row>
    <row r="148" spans="20:38" ht="39.950000000000003" customHeight="1" x14ac:dyDescent="0.25">
      <c r="T148" s="171"/>
      <c r="U148" s="171"/>
      <c r="V148" s="171"/>
      <c r="W148" s="171"/>
      <c r="X148" s="171"/>
      <c r="Y148" s="171"/>
      <c r="Z148" s="171"/>
      <c r="AA148" s="171"/>
      <c r="AB148" s="171"/>
      <c r="AC148" s="171"/>
      <c r="AD148" s="171"/>
      <c r="AE148" s="171"/>
      <c r="AF148" s="166"/>
      <c r="AG148" s="166"/>
      <c r="AH148" s="166"/>
      <c r="AI148" s="166"/>
      <c r="AJ148" s="166"/>
      <c r="AK148" s="166"/>
      <c r="AL148" s="166"/>
    </row>
    <row r="149" spans="20:38" ht="39.950000000000003" customHeight="1" x14ac:dyDescent="0.25">
      <c r="T149" s="171"/>
      <c r="U149" s="171"/>
      <c r="V149" s="171"/>
      <c r="W149" s="171"/>
      <c r="X149" s="171"/>
      <c r="Y149" s="171"/>
      <c r="Z149" s="171"/>
      <c r="AA149" s="171"/>
      <c r="AB149" s="171"/>
      <c r="AC149" s="171"/>
      <c r="AD149" s="171"/>
      <c r="AE149" s="171"/>
      <c r="AF149" s="166"/>
      <c r="AG149" s="166"/>
      <c r="AH149" s="166"/>
      <c r="AI149" s="166"/>
      <c r="AJ149" s="166"/>
      <c r="AK149" s="166"/>
      <c r="AL149" s="166"/>
    </row>
    <row r="150" spans="20:38" ht="39.950000000000003" customHeight="1" x14ac:dyDescent="0.25">
      <c r="T150" s="171"/>
      <c r="U150" s="171"/>
      <c r="V150" s="171"/>
      <c r="W150" s="171"/>
      <c r="X150" s="171"/>
      <c r="Y150" s="171"/>
      <c r="Z150" s="171"/>
      <c r="AA150" s="171"/>
      <c r="AB150" s="171"/>
      <c r="AC150" s="171"/>
      <c r="AD150" s="171"/>
      <c r="AE150" s="171"/>
      <c r="AF150" s="166"/>
      <c r="AG150" s="166"/>
      <c r="AH150" s="166"/>
      <c r="AI150" s="166"/>
      <c r="AJ150" s="166"/>
      <c r="AK150" s="166"/>
      <c r="AL150" s="166"/>
    </row>
    <row r="151" spans="20:38" ht="39.950000000000003" customHeight="1" x14ac:dyDescent="0.25">
      <c r="T151" s="171"/>
      <c r="U151" s="171"/>
      <c r="V151" s="171"/>
      <c r="W151" s="171"/>
      <c r="X151" s="171"/>
      <c r="Y151" s="171"/>
      <c r="Z151" s="171"/>
      <c r="AA151" s="171"/>
      <c r="AB151" s="171"/>
      <c r="AC151" s="171"/>
      <c r="AD151" s="171"/>
      <c r="AE151" s="171"/>
      <c r="AF151" s="166"/>
      <c r="AG151" s="166"/>
      <c r="AH151" s="166"/>
      <c r="AI151" s="166"/>
      <c r="AJ151" s="166"/>
      <c r="AK151" s="166"/>
      <c r="AL151" s="166"/>
    </row>
    <row r="152" spans="20:38" ht="39.950000000000003" customHeight="1" x14ac:dyDescent="0.25">
      <c r="T152" s="171"/>
      <c r="U152" s="171"/>
      <c r="V152" s="171"/>
      <c r="W152" s="171"/>
      <c r="X152" s="171"/>
      <c r="Y152" s="171"/>
      <c r="Z152" s="171"/>
      <c r="AA152" s="171"/>
      <c r="AB152" s="171"/>
      <c r="AC152" s="171"/>
      <c r="AD152" s="171"/>
      <c r="AE152" s="171"/>
      <c r="AF152" s="166"/>
      <c r="AG152" s="166"/>
      <c r="AH152" s="166"/>
      <c r="AI152" s="166"/>
      <c r="AJ152" s="166"/>
      <c r="AK152" s="166"/>
      <c r="AL152" s="166"/>
    </row>
    <row r="153" spans="20:38" ht="39.950000000000003" customHeight="1" x14ac:dyDescent="0.25">
      <c r="T153" s="171"/>
      <c r="U153" s="171"/>
      <c r="V153" s="171"/>
      <c r="W153" s="171"/>
      <c r="X153" s="171"/>
      <c r="Y153" s="171"/>
      <c r="Z153" s="171"/>
      <c r="AA153" s="171"/>
      <c r="AB153" s="171"/>
      <c r="AC153" s="171"/>
      <c r="AD153" s="171"/>
      <c r="AE153" s="171"/>
      <c r="AF153" s="166"/>
      <c r="AG153" s="166"/>
      <c r="AH153" s="166"/>
      <c r="AI153" s="166"/>
      <c r="AJ153" s="166"/>
      <c r="AK153" s="166"/>
      <c r="AL153" s="166"/>
    </row>
    <row r="154" spans="20:38" ht="39.950000000000003" customHeight="1" x14ac:dyDescent="0.25">
      <c r="T154" s="171"/>
      <c r="U154" s="171"/>
      <c r="V154" s="171"/>
      <c r="W154" s="171"/>
      <c r="X154" s="171"/>
      <c r="Y154" s="171"/>
      <c r="Z154" s="171"/>
      <c r="AA154" s="171"/>
      <c r="AB154" s="171"/>
      <c r="AC154" s="171"/>
      <c r="AD154" s="171"/>
      <c r="AE154" s="171"/>
      <c r="AF154" s="166"/>
      <c r="AG154" s="166"/>
      <c r="AH154" s="166"/>
      <c r="AI154" s="166"/>
      <c r="AJ154" s="166"/>
      <c r="AK154" s="166"/>
      <c r="AL154" s="166"/>
    </row>
    <row r="155" spans="20:38" ht="39.950000000000003" customHeight="1" x14ac:dyDescent="0.25">
      <c r="T155" s="171"/>
      <c r="U155" s="171"/>
      <c r="V155" s="171"/>
      <c r="W155" s="171"/>
      <c r="X155" s="171"/>
      <c r="Y155" s="171"/>
      <c r="Z155" s="171"/>
      <c r="AA155" s="171"/>
      <c r="AB155" s="171"/>
      <c r="AC155" s="171"/>
      <c r="AD155" s="171"/>
      <c r="AE155" s="171"/>
      <c r="AF155" s="166"/>
      <c r="AG155" s="166"/>
      <c r="AH155" s="166"/>
      <c r="AI155" s="166"/>
      <c r="AJ155" s="166"/>
      <c r="AK155" s="166"/>
      <c r="AL155" s="166"/>
    </row>
    <row r="156" spans="20:38" ht="39.950000000000003" customHeight="1" x14ac:dyDescent="0.25">
      <c r="T156" s="171"/>
      <c r="U156" s="171"/>
      <c r="V156" s="171"/>
      <c r="W156" s="171"/>
      <c r="X156" s="171"/>
      <c r="Y156" s="171"/>
      <c r="Z156" s="171"/>
      <c r="AA156" s="171"/>
      <c r="AB156" s="171"/>
      <c r="AC156" s="171"/>
      <c r="AD156" s="171"/>
      <c r="AE156" s="171"/>
      <c r="AF156" s="166"/>
      <c r="AG156" s="166"/>
      <c r="AH156" s="166"/>
      <c r="AI156" s="166"/>
      <c r="AJ156" s="166"/>
      <c r="AK156" s="166"/>
      <c r="AL156" s="166"/>
    </row>
    <row r="157" spans="20:38" ht="39.950000000000003" customHeight="1" x14ac:dyDescent="0.25">
      <c r="T157" s="171"/>
      <c r="U157" s="171"/>
      <c r="V157" s="171"/>
      <c r="W157" s="171"/>
      <c r="X157" s="171"/>
      <c r="Y157" s="171"/>
      <c r="Z157" s="171"/>
      <c r="AA157" s="171"/>
      <c r="AB157" s="171"/>
      <c r="AC157" s="171"/>
      <c r="AD157" s="171"/>
      <c r="AE157" s="171"/>
      <c r="AF157" s="166"/>
      <c r="AG157" s="166"/>
      <c r="AH157" s="166"/>
      <c r="AI157" s="166"/>
      <c r="AJ157" s="166"/>
      <c r="AK157" s="166"/>
      <c r="AL157" s="166"/>
    </row>
    <row r="158" spans="20:38" ht="39.950000000000003" customHeight="1" x14ac:dyDescent="0.25">
      <c r="T158" s="171"/>
      <c r="U158" s="171"/>
      <c r="V158" s="171"/>
      <c r="W158" s="171"/>
      <c r="X158" s="171"/>
      <c r="Y158" s="171"/>
      <c r="Z158" s="171"/>
      <c r="AA158" s="171"/>
      <c r="AB158" s="171"/>
      <c r="AC158" s="171"/>
      <c r="AD158" s="171"/>
      <c r="AE158" s="171"/>
      <c r="AF158" s="166"/>
      <c r="AG158" s="166"/>
      <c r="AH158" s="166"/>
      <c r="AI158" s="166"/>
      <c r="AJ158" s="166"/>
      <c r="AK158" s="166"/>
      <c r="AL158" s="166"/>
    </row>
    <row r="159" spans="20:38" ht="39.950000000000003" customHeight="1" x14ac:dyDescent="0.25">
      <c r="T159" s="171"/>
      <c r="U159" s="171"/>
      <c r="V159" s="171"/>
      <c r="W159" s="171"/>
      <c r="X159" s="171"/>
      <c r="Y159" s="171"/>
      <c r="Z159" s="171"/>
      <c r="AA159" s="171"/>
      <c r="AB159" s="171"/>
      <c r="AC159" s="171"/>
      <c r="AD159" s="171"/>
      <c r="AE159" s="171"/>
      <c r="AF159" s="166"/>
      <c r="AG159" s="166"/>
      <c r="AH159" s="166"/>
      <c r="AI159" s="166"/>
      <c r="AJ159" s="166"/>
      <c r="AK159" s="166"/>
      <c r="AL159" s="166"/>
    </row>
    <row r="160" spans="20:38" ht="39.950000000000003" customHeight="1" x14ac:dyDescent="0.25">
      <c r="T160" s="171"/>
      <c r="U160" s="171"/>
      <c r="V160" s="171"/>
      <c r="W160" s="171"/>
      <c r="X160" s="171"/>
      <c r="Y160" s="171"/>
      <c r="Z160" s="171"/>
      <c r="AA160" s="171"/>
      <c r="AB160" s="171"/>
      <c r="AC160" s="171"/>
      <c r="AD160" s="171"/>
      <c r="AE160" s="171"/>
      <c r="AF160" s="166"/>
      <c r="AG160" s="166"/>
      <c r="AH160" s="166"/>
      <c r="AI160" s="166"/>
      <c r="AJ160" s="166"/>
      <c r="AK160" s="166"/>
      <c r="AL160" s="166"/>
    </row>
    <row r="161" spans="20:38" ht="39.950000000000003" customHeight="1" x14ac:dyDescent="0.25">
      <c r="T161" s="171"/>
      <c r="U161" s="171"/>
      <c r="V161" s="171"/>
      <c r="W161" s="171"/>
      <c r="X161" s="171"/>
      <c r="Y161" s="171"/>
      <c r="Z161" s="171"/>
      <c r="AA161" s="171"/>
      <c r="AB161" s="171"/>
      <c r="AC161" s="171"/>
      <c r="AD161" s="171"/>
      <c r="AE161" s="171"/>
      <c r="AF161" s="166"/>
      <c r="AG161" s="166"/>
      <c r="AH161" s="166"/>
      <c r="AI161" s="166"/>
      <c r="AJ161" s="166"/>
      <c r="AK161" s="166"/>
      <c r="AL161" s="166"/>
    </row>
    <row r="162" spans="20:38" ht="39.950000000000003" customHeight="1" x14ac:dyDescent="0.25">
      <c r="T162" s="171"/>
      <c r="U162" s="171"/>
      <c r="V162" s="171"/>
      <c r="W162" s="171"/>
      <c r="X162" s="171"/>
      <c r="Y162" s="171"/>
      <c r="Z162" s="171"/>
      <c r="AA162" s="171"/>
      <c r="AB162" s="171"/>
      <c r="AC162" s="171"/>
      <c r="AD162" s="171"/>
      <c r="AE162" s="171"/>
      <c r="AF162" s="166"/>
      <c r="AG162" s="166"/>
      <c r="AH162" s="166"/>
      <c r="AI162" s="166"/>
      <c r="AJ162" s="166"/>
      <c r="AK162" s="166"/>
      <c r="AL162" s="166"/>
    </row>
    <row r="163" spans="20:38" ht="39.950000000000003" customHeight="1" x14ac:dyDescent="0.25">
      <c r="T163" s="171"/>
      <c r="U163" s="171"/>
      <c r="V163" s="171"/>
      <c r="W163" s="171"/>
      <c r="X163" s="171"/>
      <c r="Y163" s="171"/>
      <c r="Z163" s="171"/>
      <c r="AA163" s="171"/>
      <c r="AB163" s="171"/>
      <c r="AC163" s="171"/>
      <c r="AD163" s="171"/>
      <c r="AE163" s="171"/>
      <c r="AF163" s="166"/>
      <c r="AG163" s="166"/>
      <c r="AH163" s="166"/>
      <c r="AI163" s="166"/>
      <c r="AJ163" s="166"/>
      <c r="AK163" s="166"/>
      <c r="AL163" s="166"/>
    </row>
    <row r="164" spans="20:38" ht="39.950000000000003" customHeight="1" x14ac:dyDescent="0.25">
      <c r="T164" s="171"/>
      <c r="U164" s="171"/>
      <c r="V164" s="171"/>
      <c r="W164" s="171"/>
      <c r="X164" s="171"/>
      <c r="Y164" s="171"/>
      <c r="Z164" s="171"/>
      <c r="AA164" s="171"/>
      <c r="AB164" s="171"/>
      <c r="AC164" s="171"/>
      <c r="AD164" s="171"/>
      <c r="AE164" s="171"/>
      <c r="AF164" s="166"/>
      <c r="AG164" s="166"/>
      <c r="AH164" s="166"/>
      <c r="AI164" s="166"/>
      <c r="AJ164" s="166"/>
      <c r="AK164" s="166"/>
      <c r="AL164" s="166"/>
    </row>
    <row r="165" spans="20:38" ht="39.950000000000003" customHeight="1" x14ac:dyDescent="0.25">
      <c r="T165" s="171"/>
      <c r="U165" s="171"/>
      <c r="V165" s="171"/>
      <c r="W165" s="171"/>
      <c r="X165" s="171"/>
      <c r="Y165" s="171"/>
      <c r="Z165" s="171"/>
      <c r="AA165" s="171"/>
      <c r="AB165" s="171"/>
      <c r="AC165" s="171"/>
      <c r="AD165" s="171"/>
      <c r="AE165" s="171"/>
      <c r="AF165" s="166"/>
      <c r="AG165" s="166"/>
      <c r="AH165" s="166"/>
      <c r="AI165" s="166"/>
      <c r="AJ165" s="166"/>
      <c r="AK165" s="166"/>
      <c r="AL165" s="166"/>
    </row>
    <row r="166" spans="20:38" ht="39.950000000000003" customHeight="1" x14ac:dyDescent="0.25">
      <c r="T166" s="171"/>
      <c r="U166" s="171"/>
      <c r="V166" s="171"/>
      <c r="W166" s="171"/>
      <c r="X166" s="171"/>
      <c r="Y166" s="171"/>
      <c r="Z166" s="171"/>
      <c r="AA166" s="171"/>
      <c r="AB166" s="171"/>
      <c r="AC166" s="171"/>
      <c r="AD166" s="171"/>
      <c r="AE166" s="171"/>
      <c r="AF166" s="166"/>
      <c r="AG166" s="166"/>
      <c r="AH166" s="166"/>
      <c r="AI166" s="166"/>
      <c r="AJ166" s="166"/>
      <c r="AK166" s="166"/>
      <c r="AL166" s="166"/>
    </row>
    <row r="167" spans="20:38" ht="39.950000000000003" customHeight="1" x14ac:dyDescent="0.25">
      <c r="T167" s="171"/>
      <c r="U167" s="171"/>
      <c r="V167" s="171"/>
      <c r="W167" s="171"/>
      <c r="X167" s="171"/>
      <c r="Y167" s="171"/>
      <c r="Z167" s="171"/>
      <c r="AA167" s="171"/>
      <c r="AB167" s="171"/>
      <c r="AC167" s="171"/>
      <c r="AD167" s="171"/>
      <c r="AE167" s="171"/>
      <c r="AF167" s="166"/>
      <c r="AG167" s="166"/>
      <c r="AH167" s="166"/>
      <c r="AI167" s="166"/>
      <c r="AJ167" s="166"/>
      <c r="AK167" s="166"/>
      <c r="AL167" s="166"/>
    </row>
    <row r="168" spans="20:38" ht="39.950000000000003" customHeight="1" x14ac:dyDescent="0.25">
      <c r="T168" s="171"/>
      <c r="U168" s="171"/>
      <c r="V168" s="171"/>
      <c r="W168" s="171"/>
      <c r="X168" s="171"/>
      <c r="Y168" s="171"/>
      <c r="Z168" s="171"/>
      <c r="AA168" s="171"/>
      <c r="AB168" s="171"/>
      <c r="AC168" s="171"/>
      <c r="AD168" s="171"/>
      <c r="AE168" s="171"/>
      <c r="AF168" s="166"/>
      <c r="AG168" s="166"/>
      <c r="AH168" s="166"/>
      <c r="AI168" s="166"/>
      <c r="AJ168" s="166"/>
      <c r="AK168" s="166"/>
      <c r="AL168" s="166"/>
    </row>
    <row r="169" spans="20:38" ht="39.950000000000003" customHeight="1" x14ac:dyDescent="0.25">
      <c r="T169" s="171"/>
      <c r="U169" s="171"/>
      <c r="V169" s="171"/>
      <c r="W169" s="171"/>
      <c r="X169" s="171"/>
      <c r="Y169" s="171"/>
      <c r="Z169" s="171"/>
      <c r="AA169" s="171"/>
      <c r="AB169" s="171"/>
      <c r="AC169" s="171"/>
      <c r="AD169" s="171"/>
      <c r="AE169" s="171"/>
      <c r="AF169" s="166"/>
      <c r="AG169" s="166"/>
      <c r="AH169" s="166"/>
      <c r="AI169" s="166"/>
      <c r="AJ169" s="166"/>
      <c r="AK169" s="166"/>
      <c r="AL169" s="166"/>
    </row>
    <row r="170" spans="20:38" ht="39.950000000000003" customHeight="1" x14ac:dyDescent="0.25">
      <c r="T170" s="171"/>
      <c r="U170" s="171"/>
      <c r="V170" s="171"/>
      <c r="W170" s="171"/>
      <c r="X170" s="171"/>
      <c r="Y170" s="171"/>
      <c r="Z170" s="171"/>
      <c r="AA170" s="171"/>
      <c r="AB170" s="171"/>
      <c r="AC170" s="171"/>
      <c r="AD170" s="171"/>
      <c r="AE170" s="171"/>
      <c r="AF170" s="166"/>
      <c r="AG170" s="166"/>
      <c r="AH170" s="166"/>
      <c r="AI170" s="166"/>
      <c r="AJ170" s="166"/>
      <c r="AK170" s="166"/>
      <c r="AL170" s="166"/>
    </row>
    <row r="171" spans="20:38" ht="39.950000000000003" customHeight="1" x14ac:dyDescent="0.25">
      <c r="T171" s="171"/>
      <c r="U171" s="171"/>
      <c r="V171" s="171"/>
      <c r="W171" s="171"/>
      <c r="X171" s="171"/>
      <c r="Y171" s="171"/>
      <c r="Z171" s="171"/>
      <c r="AA171" s="171"/>
      <c r="AB171" s="171"/>
      <c r="AC171" s="171"/>
      <c r="AD171" s="171"/>
      <c r="AE171" s="171"/>
      <c r="AF171" s="166"/>
      <c r="AG171" s="166"/>
      <c r="AH171" s="166"/>
      <c r="AI171" s="166"/>
      <c r="AJ171" s="166"/>
      <c r="AK171" s="166"/>
      <c r="AL171" s="166"/>
    </row>
    <row r="172" spans="20:38" ht="39.950000000000003" customHeight="1" x14ac:dyDescent="0.25">
      <c r="T172" s="171"/>
      <c r="U172" s="171"/>
      <c r="V172" s="171"/>
      <c r="W172" s="171"/>
      <c r="X172" s="171"/>
      <c r="Y172" s="171"/>
      <c r="Z172" s="171"/>
      <c r="AA172" s="171"/>
      <c r="AB172" s="171"/>
      <c r="AC172" s="171"/>
      <c r="AD172" s="171"/>
      <c r="AE172" s="171"/>
      <c r="AF172" s="166"/>
      <c r="AG172" s="166"/>
      <c r="AH172" s="166"/>
      <c r="AI172" s="166"/>
      <c r="AJ172" s="166"/>
      <c r="AK172" s="166"/>
      <c r="AL172" s="166"/>
    </row>
    <row r="173" spans="20:38" ht="39.950000000000003" customHeight="1" x14ac:dyDescent="0.25">
      <c r="T173" s="171"/>
      <c r="U173" s="171"/>
      <c r="V173" s="171"/>
      <c r="W173" s="171"/>
      <c r="X173" s="171"/>
      <c r="Y173" s="171"/>
      <c r="Z173" s="171"/>
      <c r="AA173" s="171"/>
      <c r="AB173" s="171"/>
      <c r="AC173" s="171"/>
      <c r="AD173" s="171"/>
      <c r="AE173" s="171"/>
      <c r="AF173" s="166"/>
      <c r="AG173" s="166"/>
      <c r="AH173" s="166"/>
      <c r="AI173" s="166"/>
      <c r="AJ173" s="166"/>
      <c r="AK173" s="166"/>
      <c r="AL173" s="166"/>
    </row>
    <row r="174" spans="20:38" ht="39.950000000000003" customHeight="1" x14ac:dyDescent="0.25">
      <c r="T174" s="171"/>
      <c r="U174" s="171"/>
      <c r="V174" s="171"/>
      <c r="W174" s="171"/>
      <c r="X174" s="171"/>
      <c r="Y174" s="171"/>
      <c r="Z174" s="171"/>
      <c r="AA174" s="171"/>
      <c r="AB174" s="171"/>
      <c r="AC174" s="171"/>
      <c r="AD174" s="171"/>
      <c r="AE174" s="171"/>
      <c r="AF174" s="166"/>
      <c r="AG174" s="166"/>
      <c r="AH174" s="166"/>
      <c r="AI174" s="166"/>
      <c r="AJ174" s="166"/>
      <c r="AK174" s="166"/>
      <c r="AL174" s="166"/>
    </row>
    <row r="175" spans="20:38" ht="39.950000000000003" customHeight="1" x14ac:dyDescent="0.25">
      <c r="T175" s="171"/>
      <c r="U175" s="171"/>
      <c r="V175" s="171"/>
      <c r="W175" s="171"/>
      <c r="X175" s="171"/>
      <c r="Y175" s="171"/>
      <c r="Z175" s="171"/>
      <c r="AA175" s="171"/>
      <c r="AB175" s="171"/>
      <c r="AC175" s="171"/>
      <c r="AD175" s="171"/>
      <c r="AE175" s="171"/>
      <c r="AF175" s="166"/>
      <c r="AG175" s="166"/>
      <c r="AH175" s="166"/>
      <c r="AI175" s="166"/>
      <c r="AJ175" s="166"/>
      <c r="AK175" s="166"/>
      <c r="AL175" s="166"/>
    </row>
    <row r="176" spans="20:38" ht="39.950000000000003" customHeight="1" x14ac:dyDescent="0.25">
      <c r="T176" s="171"/>
      <c r="U176" s="171"/>
      <c r="V176" s="171"/>
      <c r="W176" s="171"/>
      <c r="X176" s="171"/>
      <c r="Y176" s="171"/>
      <c r="Z176" s="171"/>
      <c r="AA176" s="171"/>
      <c r="AB176" s="171"/>
      <c r="AC176" s="171"/>
      <c r="AD176" s="171"/>
      <c r="AE176" s="171"/>
      <c r="AF176" s="166"/>
      <c r="AG176" s="166"/>
      <c r="AH176" s="166"/>
      <c r="AI176" s="166"/>
      <c r="AJ176" s="166"/>
      <c r="AK176" s="166"/>
      <c r="AL176" s="166"/>
    </row>
    <row r="177" spans="20:38" ht="39.950000000000003" customHeight="1" x14ac:dyDescent="0.25">
      <c r="T177" s="171"/>
      <c r="U177" s="171"/>
      <c r="V177" s="171"/>
      <c r="W177" s="171"/>
      <c r="X177" s="171"/>
      <c r="Y177" s="171"/>
      <c r="Z177" s="171"/>
      <c r="AA177" s="171"/>
      <c r="AB177" s="171"/>
      <c r="AC177" s="171"/>
      <c r="AD177" s="171"/>
      <c r="AE177" s="171"/>
      <c r="AF177" s="166"/>
      <c r="AG177" s="166"/>
      <c r="AH177" s="166"/>
      <c r="AI177" s="166"/>
      <c r="AJ177" s="166"/>
      <c r="AK177" s="166"/>
      <c r="AL177" s="166"/>
    </row>
    <row r="178" spans="20:38" ht="39.950000000000003" customHeight="1" x14ac:dyDescent="0.25">
      <c r="T178" s="171"/>
      <c r="U178" s="171"/>
      <c r="V178" s="171"/>
      <c r="W178" s="171"/>
      <c r="X178" s="171"/>
      <c r="Y178" s="171"/>
      <c r="Z178" s="171"/>
      <c r="AA178" s="171"/>
      <c r="AB178" s="171"/>
      <c r="AC178" s="171"/>
      <c r="AD178" s="171"/>
      <c r="AE178" s="171"/>
      <c r="AF178" s="166"/>
      <c r="AG178" s="166"/>
      <c r="AH178" s="166"/>
      <c r="AI178" s="166"/>
      <c r="AJ178" s="166"/>
      <c r="AK178" s="166"/>
      <c r="AL178" s="166"/>
    </row>
    <row r="179" spans="20:38" ht="39.950000000000003" customHeight="1" x14ac:dyDescent="0.25">
      <c r="T179" s="171"/>
      <c r="U179" s="171"/>
      <c r="V179" s="171"/>
      <c r="W179" s="171"/>
      <c r="X179" s="171"/>
      <c r="Y179" s="171"/>
      <c r="Z179" s="171"/>
      <c r="AA179" s="171"/>
      <c r="AB179" s="171"/>
      <c r="AC179" s="171"/>
      <c r="AD179" s="171"/>
      <c r="AE179" s="171"/>
      <c r="AF179" s="166"/>
      <c r="AG179" s="166"/>
      <c r="AH179" s="166"/>
      <c r="AI179" s="166"/>
      <c r="AJ179" s="166"/>
      <c r="AK179" s="166"/>
      <c r="AL179" s="166"/>
    </row>
    <row r="180" spans="20:38" ht="39.950000000000003" customHeight="1" x14ac:dyDescent="0.25">
      <c r="T180" s="171"/>
      <c r="U180" s="171"/>
      <c r="V180" s="171"/>
      <c r="W180" s="171"/>
      <c r="X180" s="171"/>
      <c r="Y180" s="171"/>
      <c r="Z180" s="171"/>
      <c r="AA180" s="171"/>
      <c r="AB180" s="171"/>
      <c r="AC180" s="171"/>
      <c r="AD180" s="171"/>
      <c r="AE180" s="171"/>
      <c r="AF180" s="166"/>
      <c r="AG180" s="166"/>
      <c r="AH180" s="166"/>
      <c r="AI180" s="166"/>
      <c r="AJ180" s="166"/>
      <c r="AK180" s="166"/>
      <c r="AL180" s="166"/>
    </row>
    <row r="181" spans="20:38" ht="39.950000000000003" customHeight="1" x14ac:dyDescent="0.25">
      <c r="T181" s="171"/>
      <c r="U181" s="171"/>
      <c r="V181" s="171"/>
      <c r="W181" s="171"/>
      <c r="X181" s="171"/>
      <c r="Y181" s="171"/>
      <c r="Z181" s="171"/>
      <c r="AA181" s="171"/>
      <c r="AB181" s="171"/>
      <c r="AC181" s="171"/>
      <c r="AD181" s="171"/>
      <c r="AE181" s="171"/>
      <c r="AF181" s="166"/>
      <c r="AG181" s="166"/>
      <c r="AH181" s="166"/>
      <c r="AI181" s="166"/>
      <c r="AJ181" s="166"/>
      <c r="AK181" s="166"/>
      <c r="AL181" s="166"/>
    </row>
    <row r="182" spans="20:38" ht="39.950000000000003" customHeight="1" x14ac:dyDescent="0.25">
      <c r="T182" s="171"/>
      <c r="U182" s="171"/>
      <c r="V182" s="171"/>
      <c r="W182" s="171"/>
      <c r="X182" s="171"/>
      <c r="Y182" s="171"/>
      <c r="Z182" s="171"/>
      <c r="AA182" s="171"/>
      <c r="AB182" s="171"/>
      <c r="AC182" s="171"/>
      <c r="AD182" s="171"/>
      <c r="AE182" s="171"/>
      <c r="AF182" s="166"/>
      <c r="AG182" s="166"/>
      <c r="AH182" s="166"/>
      <c r="AI182" s="166"/>
      <c r="AJ182" s="166"/>
      <c r="AK182" s="166"/>
      <c r="AL182" s="166"/>
    </row>
    <row r="183" spans="20:38" ht="39.950000000000003" customHeight="1" x14ac:dyDescent="0.25">
      <c r="T183" s="171"/>
      <c r="U183" s="171"/>
      <c r="V183" s="171"/>
      <c r="W183" s="171"/>
      <c r="X183" s="171"/>
      <c r="Y183" s="171"/>
      <c r="Z183" s="171"/>
      <c r="AA183" s="171"/>
      <c r="AB183" s="171"/>
      <c r="AC183" s="171"/>
      <c r="AD183" s="171"/>
      <c r="AE183" s="171"/>
      <c r="AF183" s="166"/>
      <c r="AG183" s="166"/>
      <c r="AH183" s="166"/>
      <c r="AI183" s="166"/>
      <c r="AJ183" s="166"/>
      <c r="AK183" s="166"/>
      <c r="AL183" s="166"/>
    </row>
    <row r="184" spans="20:38" ht="39.950000000000003" customHeight="1" x14ac:dyDescent="0.25">
      <c r="T184" s="171"/>
      <c r="U184" s="171"/>
      <c r="V184" s="171"/>
      <c r="W184" s="171"/>
      <c r="X184" s="171"/>
      <c r="Y184" s="171"/>
      <c r="Z184" s="171"/>
      <c r="AA184" s="171"/>
      <c r="AB184" s="171"/>
      <c r="AC184" s="171"/>
      <c r="AD184" s="171"/>
      <c r="AE184" s="171"/>
      <c r="AF184" s="166"/>
      <c r="AG184" s="166"/>
      <c r="AH184" s="166"/>
      <c r="AI184" s="166"/>
      <c r="AJ184" s="166"/>
      <c r="AK184" s="166"/>
      <c r="AL184" s="166"/>
    </row>
    <row r="185" spans="20:38" ht="39.950000000000003" customHeight="1" x14ac:dyDescent="0.25">
      <c r="T185" s="171"/>
      <c r="U185" s="171"/>
      <c r="V185" s="171"/>
      <c r="W185" s="171"/>
      <c r="X185" s="171"/>
      <c r="Y185" s="171"/>
      <c r="Z185" s="171"/>
      <c r="AA185" s="171"/>
      <c r="AB185" s="171"/>
      <c r="AC185" s="171"/>
      <c r="AD185" s="171"/>
      <c r="AE185" s="171"/>
      <c r="AF185" s="166"/>
      <c r="AG185" s="166"/>
      <c r="AH185" s="166"/>
      <c r="AI185" s="166"/>
      <c r="AJ185" s="166"/>
      <c r="AK185" s="166"/>
      <c r="AL185" s="166"/>
    </row>
    <row r="186" spans="20:38" ht="39.950000000000003" customHeight="1" x14ac:dyDescent="0.25">
      <c r="T186" s="171"/>
      <c r="U186" s="171"/>
      <c r="V186" s="171"/>
      <c r="W186" s="171"/>
      <c r="X186" s="171"/>
      <c r="Y186" s="171"/>
      <c r="Z186" s="171"/>
      <c r="AA186" s="171"/>
      <c r="AB186" s="171"/>
      <c r="AC186" s="171"/>
      <c r="AD186" s="171"/>
      <c r="AE186" s="171"/>
      <c r="AF186" s="166"/>
      <c r="AG186" s="166"/>
      <c r="AH186" s="166"/>
      <c r="AI186" s="166"/>
      <c r="AJ186" s="166"/>
      <c r="AK186" s="166"/>
      <c r="AL186" s="166"/>
    </row>
    <row r="187" spans="20:38" ht="39.950000000000003" customHeight="1" x14ac:dyDescent="0.25">
      <c r="T187" s="171"/>
      <c r="U187" s="171"/>
      <c r="V187" s="171"/>
      <c r="W187" s="171"/>
      <c r="X187" s="171"/>
      <c r="Y187" s="171"/>
      <c r="Z187" s="171"/>
      <c r="AA187" s="171"/>
      <c r="AB187" s="171"/>
      <c r="AC187" s="171"/>
      <c r="AD187" s="171"/>
      <c r="AE187" s="171"/>
      <c r="AF187" s="166"/>
      <c r="AG187" s="166"/>
      <c r="AH187" s="166"/>
      <c r="AI187" s="166"/>
      <c r="AJ187" s="166"/>
      <c r="AK187" s="166"/>
      <c r="AL187" s="166"/>
    </row>
    <row r="188" spans="20:38" ht="39.950000000000003" customHeight="1" x14ac:dyDescent="0.25">
      <c r="T188" s="171"/>
      <c r="U188" s="171"/>
      <c r="V188" s="171"/>
      <c r="W188" s="171"/>
      <c r="X188" s="171"/>
      <c r="Y188" s="171"/>
      <c r="Z188" s="171"/>
      <c r="AA188" s="171"/>
      <c r="AB188" s="171"/>
      <c r="AC188" s="171"/>
      <c r="AD188" s="171"/>
      <c r="AE188" s="171"/>
      <c r="AF188" s="166"/>
      <c r="AG188" s="166"/>
      <c r="AH188" s="166"/>
      <c r="AI188" s="166"/>
      <c r="AJ188" s="166"/>
      <c r="AK188" s="166"/>
      <c r="AL188" s="166"/>
    </row>
    <row r="189" spans="20:38" ht="39.950000000000003" customHeight="1" x14ac:dyDescent="0.25">
      <c r="T189" s="171"/>
      <c r="U189" s="171"/>
      <c r="V189" s="171"/>
      <c r="W189" s="171"/>
      <c r="X189" s="171"/>
      <c r="Y189" s="171"/>
      <c r="Z189" s="171"/>
      <c r="AA189" s="171"/>
      <c r="AB189" s="171"/>
      <c r="AC189" s="171"/>
      <c r="AD189" s="171"/>
      <c r="AE189" s="171"/>
      <c r="AF189" s="166"/>
      <c r="AG189" s="166"/>
      <c r="AH189" s="166"/>
      <c r="AI189" s="166"/>
      <c r="AJ189" s="166"/>
      <c r="AK189" s="166"/>
      <c r="AL189" s="166"/>
    </row>
    <row r="190" spans="20:38" ht="39.950000000000003" customHeight="1" x14ac:dyDescent="0.25">
      <c r="T190" s="171"/>
      <c r="U190" s="171"/>
      <c r="V190" s="171"/>
      <c r="W190" s="171"/>
      <c r="X190" s="171"/>
      <c r="Y190" s="171"/>
      <c r="Z190" s="171"/>
      <c r="AA190" s="171"/>
      <c r="AB190" s="171"/>
      <c r="AC190" s="171"/>
      <c r="AD190" s="171"/>
      <c r="AE190" s="171"/>
      <c r="AF190" s="166"/>
      <c r="AG190" s="166"/>
      <c r="AH190" s="166"/>
      <c r="AI190" s="166"/>
      <c r="AJ190" s="166"/>
      <c r="AK190" s="166"/>
      <c r="AL190" s="166"/>
    </row>
    <row r="191" spans="20:38" ht="39.950000000000003" customHeight="1" x14ac:dyDescent="0.25"/>
    <row r="192" spans="20:38"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A1:B1"/>
    <mergeCell ref="C1:I1"/>
    <mergeCell ref="K1:S1"/>
    <mergeCell ref="AK1:AK2"/>
    <mergeCell ref="A2:S2"/>
    <mergeCell ref="AF1:AF2"/>
    <mergeCell ref="AG1:AG2"/>
    <mergeCell ref="AH1:AH2"/>
    <mergeCell ref="AE1:AE2"/>
    <mergeCell ref="AJ1:AJ2"/>
    <mergeCell ref="Z1:Z2"/>
    <mergeCell ref="AA1:AA2"/>
    <mergeCell ref="AB1:AB2"/>
    <mergeCell ref="AC1:AC2"/>
    <mergeCell ref="V1:V2"/>
    <mergeCell ref="W1:W2"/>
    <mergeCell ref="X1:X2"/>
    <mergeCell ref="Y1:Y2"/>
    <mergeCell ref="U1:U2"/>
    <mergeCell ref="T1:T2"/>
    <mergeCell ref="AI1:AI2"/>
    <mergeCell ref="AD1:AD2"/>
  </mergeCells>
  <conditionalFormatting sqref="Z4:AE37 T4:V37 T39:V58 Z39:AE58 T38:AK38">
    <cfRule type="cellIs" dxfId="16" priority="1" stopIfTrue="1" operator="greaterThan">
      <formula>0</formula>
    </cfRule>
    <cfRule type="cellIs" dxfId="15" priority="2" stopIfTrue="1" operator="greaterThan">
      <formula>0</formula>
    </cfRule>
    <cfRule type="cellIs" dxfId="14" priority="3" stopIfTrue="1" operator="greaterThan">
      <formula>0</formula>
    </cfRule>
  </conditionalFormatting>
  <hyperlinks>
    <hyperlink ref="D478" r:id="rId1" display="https://www.havan.com.br/mangueira-para-gas-de-cozinha-glp-1-20m-durin-05207.html" xr:uid="{C7B8CBBE-D272-46B8-8C0E-FE16E9543EAC}"/>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D2D8-3803-4747-966C-3AE0DE62DAE4}">
  <sheetPr>
    <tabColor rgb="FF92D050"/>
  </sheetPr>
  <dimension ref="A1:AW649"/>
  <sheetViews>
    <sheetView zoomScale="60" zoomScaleNormal="60" workbookViewId="0">
      <selection activeCell="H8" sqref="H8"/>
    </sheetView>
  </sheetViews>
  <sheetFormatPr defaultColWidth="9.7109375" defaultRowHeight="26.25" x14ac:dyDescent="0.25"/>
  <cols>
    <col min="1" max="1" width="10.7109375" style="1" customWidth="1"/>
    <col min="2" max="2" width="32.5703125" style="19" customWidth="1"/>
    <col min="3" max="3" width="47.140625" style="23" customWidth="1"/>
    <col min="4" max="4" width="16.28515625" style="24" customWidth="1"/>
    <col min="5" max="5" width="13.42578125" style="24" customWidth="1"/>
    <col min="6" max="6" width="14.85546875" style="1" customWidth="1"/>
    <col min="7" max="7" width="10" style="1" customWidth="1"/>
    <col min="8" max="8" width="16.7109375" style="1" customWidth="1"/>
    <col min="9" max="9" width="16.140625" style="17" bestFit="1" customWidth="1"/>
    <col min="10" max="10" width="14.5703125" style="4" bestFit="1" customWidth="1"/>
    <col min="11"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281</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1720</v>
      </c>
      <c r="K4" s="45">
        <f>IF(SUM(T4:AK4)&gt;J4+M4,J4+M4,SUM(T4:AJ4))</f>
        <v>0</v>
      </c>
      <c r="L4" s="45">
        <f>(SUM(T4:AK4))</f>
        <v>0</v>
      </c>
      <c r="M4" s="55"/>
      <c r="N4" s="54">
        <f>ROUND(IF(J4*0.25-0.5&lt;0,0,J4*0.25-0.5),0)-Q4-O4</f>
        <v>430</v>
      </c>
      <c r="O4" s="55"/>
      <c r="P4" s="55"/>
      <c r="Q4" s="55"/>
      <c r="R4" s="13">
        <f>J4+M4+O4+P4-L4</f>
        <v>1720</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2630</v>
      </c>
      <c r="K5" s="45">
        <f t="shared" ref="K5:K37" si="1">IF(SUM(T5:AK5)&gt;J5+M5,J5+M5,SUM(T5:AJ5))</f>
        <v>0</v>
      </c>
      <c r="L5" s="45">
        <f t="shared" ref="L5:L37" si="2">(SUM(T5:AK5))</f>
        <v>0</v>
      </c>
      <c r="M5" s="55"/>
      <c r="N5" s="54">
        <f t="shared" ref="N5:N37" si="3">ROUND(IF(J5*0.25-0.5&lt;0,0,J5*0.25-0.5),0)-Q5-O5</f>
        <v>657</v>
      </c>
      <c r="O5" s="55"/>
      <c r="P5" s="55"/>
      <c r="Q5" s="55"/>
      <c r="R5" s="13">
        <f t="shared" ref="R5:R37" si="4">J5+M5+O5+P5-L5</f>
        <v>2630</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c r="K6" s="45">
        <f t="shared" si="1"/>
        <v>0</v>
      </c>
      <c r="L6" s="45">
        <f t="shared" si="2"/>
        <v>0</v>
      </c>
      <c r="M6" s="55"/>
      <c r="N6" s="54">
        <f t="shared" si="3"/>
        <v>0</v>
      </c>
      <c r="O6" s="55"/>
      <c r="P6" s="55"/>
      <c r="Q6" s="55"/>
      <c r="R6" s="13">
        <f t="shared" si="4"/>
        <v>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c r="K7" s="45">
        <f t="shared" si="1"/>
        <v>0</v>
      </c>
      <c r="L7" s="45">
        <f t="shared" si="2"/>
        <v>0</v>
      </c>
      <c r="M7" s="55"/>
      <c r="N7" s="54">
        <f t="shared" si="3"/>
        <v>0</v>
      </c>
      <c r="O7" s="55"/>
      <c r="P7" s="55"/>
      <c r="Q7" s="55"/>
      <c r="R7" s="13">
        <f t="shared" si="4"/>
        <v>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130</v>
      </c>
      <c r="K8" s="45">
        <f t="shared" si="1"/>
        <v>0</v>
      </c>
      <c r="L8" s="45">
        <f t="shared" si="2"/>
        <v>0</v>
      </c>
      <c r="M8" s="55"/>
      <c r="N8" s="54">
        <f t="shared" si="3"/>
        <v>32</v>
      </c>
      <c r="O8" s="55"/>
      <c r="P8" s="55"/>
      <c r="Q8" s="55"/>
      <c r="R8" s="13">
        <f t="shared" si="4"/>
        <v>130</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v>30</v>
      </c>
      <c r="K9" s="45">
        <f t="shared" si="1"/>
        <v>0</v>
      </c>
      <c r="L9" s="45">
        <f t="shared" si="2"/>
        <v>0</v>
      </c>
      <c r="M9" s="55"/>
      <c r="N9" s="54">
        <f t="shared" si="3"/>
        <v>7</v>
      </c>
      <c r="O9" s="55"/>
      <c r="P9" s="55"/>
      <c r="Q9" s="55"/>
      <c r="R9" s="13">
        <f t="shared" si="4"/>
        <v>30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1740</v>
      </c>
      <c r="K10" s="45">
        <f t="shared" si="1"/>
        <v>0</v>
      </c>
      <c r="L10" s="45">
        <f t="shared" si="2"/>
        <v>0</v>
      </c>
      <c r="M10" s="55"/>
      <c r="N10" s="54">
        <f t="shared" si="3"/>
        <v>435</v>
      </c>
      <c r="O10" s="55"/>
      <c r="P10" s="55"/>
      <c r="Q10" s="55"/>
      <c r="R10" s="13">
        <f t="shared" si="4"/>
        <v>1740</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v>80</v>
      </c>
      <c r="K11" s="45">
        <f t="shared" si="1"/>
        <v>0</v>
      </c>
      <c r="L11" s="45">
        <f t="shared" si="2"/>
        <v>0</v>
      </c>
      <c r="M11" s="55"/>
      <c r="N11" s="54">
        <f t="shared" si="3"/>
        <v>20</v>
      </c>
      <c r="O11" s="55"/>
      <c r="P11" s="55"/>
      <c r="Q11" s="55"/>
      <c r="R11" s="13">
        <f t="shared" si="4"/>
        <v>80</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c r="K12" s="45">
        <f t="shared" si="1"/>
        <v>0</v>
      </c>
      <c r="L12" s="45">
        <f t="shared" si="2"/>
        <v>0</v>
      </c>
      <c r="M12" s="55"/>
      <c r="N12" s="54">
        <f t="shared" si="3"/>
        <v>0</v>
      </c>
      <c r="O12" s="55"/>
      <c r="P12" s="55"/>
      <c r="Q12" s="55"/>
      <c r="R12" s="13">
        <f t="shared" si="4"/>
        <v>0</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100</v>
      </c>
      <c r="K13" s="45">
        <f t="shared" si="1"/>
        <v>0</v>
      </c>
      <c r="L13" s="45">
        <f t="shared" si="2"/>
        <v>0</v>
      </c>
      <c r="M13" s="55"/>
      <c r="N13" s="54">
        <f t="shared" si="3"/>
        <v>25</v>
      </c>
      <c r="O13" s="55"/>
      <c r="P13" s="55"/>
      <c r="Q13" s="55"/>
      <c r="R13" s="13">
        <f t="shared" si="4"/>
        <v>100</v>
      </c>
      <c r="S13" s="14" t="str">
        <f t="shared" si="0"/>
        <v>OK</v>
      </c>
      <c r="T13" s="28"/>
      <c r="U13" s="32"/>
      <c r="V13" s="28"/>
      <c r="W13" s="29"/>
      <c r="X13" s="29"/>
      <c r="Y13" s="29"/>
      <c r="Z13" s="29"/>
      <c r="AA13" s="28"/>
      <c r="AB13" s="28"/>
      <c r="AC13" s="28"/>
      <c r="AD13" s="28"/>
      <c r="AE13" s="28"/>
      <c r="AF13" s="29"/>
      <c r="AG13" s="29"/>
      <c r="AH13" s="29"/>
      <c r="AI13" s="29"/>
      <c r="AJ13" s="29"/>
      <c r="AK13" s="29"/>
    </row>
    <row r="14" spans="1:37" ht="51.75" customHeight="1" x14ac:dyDescent="0.25">
      <c r="A14" s="88">
        <v>11</v>
      </c>
      <c r="B14" s="89" t="s">
        <v>114</v>
      </c>
      <c r="C14" s="167" t="s">
        <v>248</v>
      </c>
      <c r="D14" s="96" t="s">
        <v>125</v>
      </c>
      <c r="E14" s="100">
        <v>1801</v>
      </c>
      <c r="F14" s="104" t="s">
        <v>148</v>
      </c>
      <c r="G14" s="35" t="s">
        <v>174</v>
      </c>
      <c r="H14" s="35" t="s">
        <v>181</v>
      </c>
      <c r="I14" s="107">
        <v>13.49</v>
      </c>
      <c r="J14" s="8">
        <v>35</v>
      </c>
      <c r="K14" s="45">
        <f t="shared" si="1"/>
        <v>0</v>
      </c>
      <c r="L14" s="45">
        <f t="shared" si="2"/>
        <v>0</v>
      </c>
      <c r="M14" s="55"/>
      <c r="N14" s="54">
        <f t="shared" si="3"/>
        <v>8</v>
      </c>
      <c r="O14" s="55"/>
      <c r="P14" s="55"/>
      <c r="Q14" s="55"/>
      <c r="R14" s="13">
        <f t="shared" si="4"/>
        <v>35</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595</v>
      </c>
      <c r="K15" s="45">
        <f t="shared" si="1"/>
        <v>0</v>
      </c>
      <c r="L15" s="45">
        <f t="shared" si="2"/>
        <v>0</v>
      </c>
      <c r="M15" s="55"/>
      <c r="N15" s="54">
        <f t="shared" si="3"/>
        <v>148</v>
      </c>
      <c r="O15" s="55"/>
      <c r="P15" s="55"/>
      <c r="Q15" s="55"/>
      <c r="R15" s="13">
        <f t="shared" si="4"/>
        <v>595</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470</v>
      </c>
      <c r="K16" s="45">
        <f t="shared" si="1"/>
        <v>0</v>
      </c>
      <c r="L16" s="45">
        <f t="shared" si="2"/>
        <v>0</v>
      </c>
      <c r="M16" s="55"/>
      <c r="N16" s="54">
        <f t="shared" si="3"/>
        <v>117</v>
      </c>
      <c r="O16" s="55"/>
      <c r="P16" s="55"/>
      <c r="Q16" s="55"/>
      <c r="R16" s="13">
        <f t="shared" si="4"/>
        <v>470</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1940</v>
      </c>
      <c r="K17" s="45">
        <f t="shared" si="1"/>
        <v>0</v>
      </c>
      <c r="L17" s="45">
        <f t="shared" si="2"/>
        <v>0</v>
      </c>
      <c r="M17" s="55"/>
      <c r="N17" s="54">
        <f t="shared" si="3"/>
        <v>485</v>
      </c>
      <c r="O17" s="55"/>
      <c r="P17" s="55"/>
      <c r="Q17" s="55"/>
      <c r="R17" s="13">
        <f t="shared" si="4"/>
        <v>1940</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190</v>
      </c>
      <c r="K18" s="45">
        <f t="shared" si="1"/>
        <v>0</v>
      </c>
      <c r="L18" s="45">
        <f t="shared" si="2"/>
        <v>0</v>
      </c>
      <c r="M18" s="55"/>
      <c r="N18" s="54">
        <f t="shared" si="3"/>
        <v>47</v>
      </c>
      <c r="O18" s="55"/>
      <c r="P18" s="55"/>
      <c r="Q18" s="55"/>
      <c r="R18" s="13">
        <f t="shared" si="4"/>
        <v>190</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220</v>
      </c>
      <c r="K19" s="45">
        <f t="shared" si="1"/>
        <v>0</v>
      </c>
      <c r="L19" s="45">
        <f t="shared" si="2"/>
        <v>0</v>
      </c>
      <c r="M19" s="55"/>
      <c r="N19" s="54">
        <f t="shared" si="3"/>
        <v>55</v>
      </c>
      <c r="O19" s="55"/>
      <c r="P19" s="55"/>
      <c r="Q19" s="55"/>
      <c r="R19" s="13">
        <f t="shared" si="4"/>
        <v>220</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c r="K20" s="45">
        <f t="shared" si="1"/>
        <v>0</v>
      </c>
      <c r="L20" s="45">
        <f t="shared" si="2"/>
        <v>0</v>
      </c>
      <c r="M20" s="55"/>
      <c r="N20" s="54">
        <f t="shared" si="3"/>
        <v>0</v>
      </c>
      <c r="O20" s="55"/>
      <c r="P20" s="55"/>
      <c r="Q20" s="55"/>
      <c r="R20" s="13">
        <f t="shared" si="4"/>
        <v>0</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c r="K21" s="45">
        <f t="shared" si="1"/>
        <v>0</v>
      </c>
      <c r="L21" s="45">
        <f t="shared" si="2"/>
        <v>0</v>
      </c>
      <c r="M21" s="55"/>
      <c r="N21" s="54">
        <f t="shared" si="3"/>
        <v>0</v>
      </c>
      <c r="O21" s="55"/>
      <c r="P21" s="55"/>
      <c r="Q21" s="55"/>
      <c r="R21" s="13">
        <f t="shared" si="4"/>
        <v>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960</v>
      </c>
      <c r="K22" s="45">
        <f t="shared" si="1"/>
        <v>0</v>
      </c>
      <c r="L22" s="45">
        <f t="shared" si="2"/>
        <v>0</v>
      </c>
      <c r="M22" s="55"/>
      <c r="N22" s="54">
        <f t="shared" si="3"/>
        <v>240</v>
      </c>
      <c r="O22" s="55"/>
      <c r="P22" s="55"/>
      <c r="Q22" s="55"/>
      <c r="R22" s="13">
        <f t="shared" si="4"/>
        <v>960</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285</v>
      </c>
      <c r="K23" s="45">
        <f t="shared" si="1"/>
        <v>0</v>
      </c>
      <c r="L23" s="45">
        <f t="shared" si="2"/>
        <v>0</v>
      </c>
      <c r="M23" s="55"/>
      <c r="N23" s="54">
        <f t="shared" si="3"/>
        <v>71</v>
      </c>
      <c r="O23" s="55"/>
      <c r="P23" s="55"/>
      <c r="Q23" s="55"/>
      <c r="R23" s="13">
        <f t="shared" si="4"/>
        <v>285</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60</v>
      </c>
      <c r="K24" s="45">
        <f t="shared" si="1"/>
        <v>0</v>
      </c>
      <c r="L24" s="45">
        <f t="shared" si="2"/>
        <v>0</v>
      </c>
      <c r="M24" s="55"/>
      <c r="N24" s="54">
        <f t="shared" si="3"/>
        <v>15</v>
      </c>
      <c r="O24" s="55"/>
      <c r="P24" s="55"/>
      <c r="Q24" s="55"/>
      <c r="R24" s="13">
        <f t="shared" si="4"/>
        <v>60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c r="K25" s="45">
        <f t="shared" si="1"/>
        <v>0</v>
      </c>
      <c r="L25" s="45">
        <f t="shared" si="2"/>
        <v>0</v>
      </c>
      <c r="M25" s="55"/>
      <c r="N25" s="54">
        <f t="shared" si="3"/>
        <v>0</v>
      </c>
      <c r="O25" s="55"/>
      <c r="P25" s="55"/>
      <c r="Q25" s="55"/>
      <c r="R25" s="13">
        <f t="shared" si="4"/>
        <v>0</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23</v>
      </c>
      <c r="K26" s="45">
        <f t="shared" si="1"/>
        <v>0</v>
      </c>
      <c r="L26" s="45">
        <f t="shared" si="2"/>
        <v>0</v>
      </c>
      <c r="M26" s="55"/>
      <c r="N26" s="54">
        <f t="shared" si="3"/>
        <v>5</v>
      </c>
      <c r="O26" s="55"/>
      <c r="P26" s="55"/>
      <c r="Q26" s="55"/>
      <c r="R26" s="13">
        <f t="shared" si="4"/>
        <v>23</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c r="K27" s="45">
        <f t="shared" si="1"/>
        <v>0</v>
      </c>
      <c r="L27" s="45">
        <f t="shared" si="2"/>
        <v>0</v>
      </c>
      <c r="M27" s="55"/>
      <c r="N27" s="54">
        <f t="shared" si="3"/>
        <v>0</v>
      </c>
      <c r="O27" s="55"/>
      <c r="P27" s="55"/>
      <c r="Q27" s="55"/>
      <c r="R27" s="13">
        <f t="shared" si="4"/>
        <v>0</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33</v>
      </c>
      <c r="K28" s="45">
        <f t="shared" si="1"/>
        <v>0</v>
      </c>
      <c r="L28" s="45">
        <f t="shared" si="2"/>
        <v>0</v>
      </c>
      <c r="M28" s="55"/>
      <c r="N28" s="54">
        <f t="shared" si="3"/>
        <v>8</v>
      </c>
      <c r="O28" s="55"/>
      <c r="P28" s="55"/>
      <c r="Q28" s="55"/>
      <c r="R28" s="13">
        <f t="shared" si="4"/>
        <v>33</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c r="K29" s="45">
        <f t="shared" si="1"/>
        <v>0</v>
      </c>
      <c r="L29" s="45">
        <f t="shared" si="2"/>
        <v>0</v>
      </c>
      <c r="M29" s="55"/>
      <c r="N29" s="54">
        <f t="shared" si="3"/>
        <v>0</v>
      </c>
      <c r="O29" s="55"/>
      <c r="P29" s="55"/>
      <c r="Q29" s="55"/>
      <c r="R29" s="13">
        <f t="shared" si="4"/>
        <v>0</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1500</v>
      </c>
      <c r="K30" s="45">
        <f t="shared" si="1"/>
        <v>0</v>
      </c>
      <c r="L30" s="45">
        <f t="shared" si="2"/>
        <v>0</v>
      </c>
      <c r="M30" s="55"/>
      <c r="N30" s="54">
        <f t="shared" si="3"/>
        <v>375</v>
      </c>
      <c r="O30" s="55"/>
      <c r="P30" s="55"/>
      <c r="Q30" s="55"/>
      <c r="R30" s="13">
        <f t="shared" si="4"/>
        <v>1500</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c r="K31" s="45">
        <f t="shared" si="1"/>
        <v>0</v>
      </c>
      <c r="L31" s="45">
        <f t="shared" si="2"/>
        <v>0</v>
      </c>
      <c r="M31" s="55"/>
      <c r="N31" s="54">
        <f t="shared" si="3"/>
        <v>0</v>
      </c>
      <c r="O31" s="55"/>
      <c r="P31" s="55"/>
      <c r="Q31" s="55"/>
      <c r="R31" s="13">
        <f t="shared" si="4"/>
        <v>0</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80</v>
      </c>
      <c r="K32" s="45">
        <f t="shared" si="1"/>
        <v>0</v>
      </c>
      <c r="L32" s="45">
        <f t="shared" si="2"/>
        <v>0</v>
      </c>
      <c r="M32" s="55"/>
      <c r="N32" s="54">
        <f t="shared" si="3"/>
        <v>20</v>
      </c>
      <c r="O32" s="55"/>
      <c r="P32" s="55"/>
      <c r="Q32" s="55"/>
      <c r="R32" s="13">
        <f t="shared" si="4"/>
        <v>80</v>
      </c>
      <c r="S32" s="14" t="str">
        <f t="shared" si="0"/>
        <v>OK</v>
      </c>
      <c r="T32" s="28"/>
      <c r="U32" s="32"/>
      <c r="V32" s="28"/>
      <c r="W32" s="29"/>
      <c r="X32" s="29"/>
      <c r="Y32" s="29"/>
      <c r="Z32" s="29"/>
      <c r="AA32" s="28"/>
      <c r="AB32" s="28"/>
      <c r="AC32" s="28"/>
      <c r="AD32" s="28"/>
      <c r="AE32" s="28"/>
      <c r="AF32" s="29"/>
      <c r="AG32" s="29"/>
      <c r="AH32" s="29"/>
      <c r="AI32" s="29"/>
      <c r="AJ32" s="29"/>
      <c r="AK32" s="29"/>
    </row>
    <row r="33" spans="1:49" ht="39.950000000000003" customHeight="1" x14ac:dyDescent="0.25">
      <c r="A33" s="90">
        <v>30</v>
      </c>
      <c r="B33" s="91" t="s">
        <v>118</v>
      </c>
      <c r="C33" s="148" t="s">
        <v>232</v>
      </c>
      <c r="D33" s="98" t="s">
        <v>136</v>
      </c>
      <c r="E33" s="101">
        <v>1504</v>
      </c>
      <c r="F33" s="105" t="s">
        <v>167</v>
      </c>
      <c r="G33" s="106" t="s">
        <v>179</v>
      </c>
      <c r="H33" s="106" t="s">
        <v>183</v>
      </c>
      <c r="I33" s="108">
        <v>5</v>
      </c>
      <c r="J33" s="8">
        <v>150</v>
      </c>
      <c r="K33" s="45">
        <f t="shared" si="1"/>
        <v>0</v>
      </c>
      <c r="L33" s="45">
        <f t="shared" si="2"/>
        <v>0</v>
      </c>
      <c r="M33" s="55"/>
      <c r="N33" s="54">
        <f t="shared" si="3"/>
        <v>37</v>
      </c>
      <c r="O33" s="55"/>
      <c r="P33" s="55"/>
      <c r="Q33" s="55"/>
      <c r="R33" s="13">
        <f t="shared" si="4"/>
        <v>150</v>
      </c>
      <c r="S33" s="14" t="str">
        <f t="shared" si="0"/>
        <v>OK</v>
      </c>
      <c r="T33" s="28"/>
      <c r="U33" s="32"/>
      <c r="V33" s="28"/>
      <c r="W33" s="29"/>
      <c r="X33" s="29"/>
      <c r="Y33" s="29"/>
      <c r="Z33" s="29"/>
      <c r="AA33" s="28"/>
      <c r="AB33" s="28"/>
      <c r="AC33" s="28"/>
      <c r="AD33" s="28"/>
      <c r="AE33" s="28"/>
      <c r="AF33" s="29"/>
      <c r="AG33" s="29"/>
      <c r="AH33" s="29"/>
      <c r="AI33" s="29"/>
      <c r="AJ33" s="29"/>
      <c r="AK33" s="29"/>
    </row>
    <row r="34" spans="1:49" ht="39.950000000000003" customHeight="1" x14ac:dyDescent="0.25">
      <c r="A34" s="88">
        <v>31</v>
      </c>
      <c r="B34" s="89" t="s">
        <v>121</v>
      </c>
      <c r="C34" s="167" t="s">
        <v>267</v>
      </c>
      <c r="D34" s="96" t="s">
        <v>137</v>
      </c>
      <c r="E34" s="100">
        <v>1504</v>
      </c>
      <c r="F34" s="104" t="s">
        <v>168</v>
      </c>
      <c r="G34" s="35" t="s">
        <v>180</v>
      </c>
      <c r="H34" s="35" t="s">
        <v>183</v>
      </c>
      <c r="I34" s="107">
        <v>5.14</v>
      </c>
      <c r="J34" s="8"/>
      <c r="K34" s="45">
        <f t="shared" si="1"/>
        <v>0</v>
      </c>
      <c r="L34" s="45">
        <f t="shared" si="2"/>
        <v>0</v>
      </c>
      <c r="M34" s="55"/>
      <c r="N34" s="54">
        <f t="shared" si="3"/>
        <v>0</v>
      </c>
      <c r="O34" s="55"/>
      <c r="P34" s="55"/>
      <c r="Q34" s="55"/>
      <c r="R34" s="13">
        <f t="shared" si="4"/>
        <v>0</v>
      </c>
      <c r="S34" s="14" t="str">
        <f t="shared" si="0"/>
        <v>OK</v>
      </c>
      <c r="T34" s="28"/>
      <c r="U34" s="32"/>
      <c r="V34" s="28"/>
      <c r="W34" s="29"/>
      <c r="X34" s="29"/>
      <c r="Y34" s="29"/>
      <c r="Z34" s="29"/>
      <c r="AA34" s="28"/>
      <c r="AB34" s="28"/>
      <c r="AC34" s="28"/>
      <c r="AD34" s="28"/>
      <c r="AE34" s="28"/>
      <c r="AF34" s="29"/>
      <c r="AG34" s="29"/>
      <c r="AH34" s="29"/>
      <c r="AI34" s="29"/>
      <c r="AJ34" s="29"/>
      <c r="AK34" s="29"/>
    </row>
    <row r="35" spans="1:49" ht="39.950000000000003" customHeight="1" x14ac:dyDescent="0.25">
      <c r="A35" s="90">
        <v>32</v>
      </c>
      <c r="B35" s="91" t="s">
        <v>122</v>
      </c>
      <c r="C35" s="168" t="s">
        <v>268</v>
      </c>
      <c r="D35" s="97" t="s">
        <v>138</v>
      </c>
      <c r="E35" s="101">
        <v>1602</v>
      </c>
      <c r="F35" s="105" t="s">
        <v>169</v>
      </c>
      <c r="G35" s="106" t="s">
        <v>173</v>
      </c>
      <c r="H35" s="106" t="s">
        <v>184</v>
      </c>
      <c r="I35" s="108">
        <v>150</v>
      </c>
      <c r="J35" s="8">
        <v>18</v>
      </c>
      <c r="K35" s="45">
        <f t="shared" si="1"/>
        <v>0</v>
      </c>
      <c r="L35" s="45">
        <f t="shared" si="2"/>
        <v>0</v>
      </c>
      <c r="M35" s="55"/>
      <c r="N35" s="54">
        <f t="shared" si="3"/>
        <v>4</v>
      </c>
      <c r="O35" s="55"/>
      <c r="P35" s="55"/>
      <c r="Q35" s="55"/>
      <c r="R35" s="13">
        <f t="shared" si="4"/>
        <v>18</v>
      </c>
      <c r="S35" s="14" t="str">
        <f t="shared" si="0"/>
        <v>OK</v>
      </c>
      <c r="T35" s="28"/>
      <c r="U35" s="32"/>
      <c r="V35" s="28"/>
      <c r="W35" s="29"/>
      <c r="X35" s="29"/>
      <c r="Y35" s="29"/>
      <c r="Z35" s="29"/>
      <c r="AA35" s="28"/>
      <c r="AB35" s="28"/>
      <c r="AC35" s="28"/>
      <c r="AD35" s="28"/>
      <c r="AE35" s="28"/>
      <c r="AF35" s="29"/>
      <c r="AG35" s="29"/>
      <c r="AH35" s="29"/>
      <c r="AI35" s="29"/>
      <c r="AJ35" s="29"/>
      <c r="AK35" s="29"/>
    </row>
    <row r="36" spans="1:49" ht="39.950000000000003" customHeight="1" x14ac:dyDescent="0.25">
      <c r="A36" s="88">
        <v>33</v>
      </c>
      <c r="B36" s="89" t="s">
        <v>122</v>
      </c>
      <c r="C36" s="167" t="s">
        <v>269</v>
      </c>
      <c r="D36" s="96" t="s">
        <v>138</v>
      </c>
      <c r="E36" s="100">
        <v>1602</v>
      </c>
      <c r="F36" s="104" t="s">
        <v>170</v>
      </c>
      <c r="G36" s="35" t="s">
        <v>173</v>
      </c>
      <c r="H36" s="35" t="s">
        <v>184</v>
      </c>
      <c r="I36" s="107">
        <v>315</v>
      </c>
      <c r="J36" s="8">
        <v>18</v>
      </c>
      <c r="K36" s="45">
        <f t="shared" si="1"/>
        <v>0</v>
      </c>
      <c r="L36" s="45">
        <f t="shared" si="2"/>
        <v>0</v>
      </c>
      <c r="M36" s="55"/>
      <c r="N36" s="54">
        <f t="shared" si="3"/>
        <v>4</v>
      </c>
      <c r="O36" s="55"/>
      <c r="P36" s="55"/>
      <c r="Q36" s="55"/>
      <c r="R36" s="13">
        <f t="shared" si="4"/>
        <v>18</v>
      </c>
      <c r="S36" s="14" t="str">
        <f t="shared" si="0"/>
        <v>OK</v>
      </c>
      <c r="T36" s="28"/>
      <c r="U36" s="32"/>
      <c r="V36" s="28"/>
      <c r="W36" s="29"/>
      <c r="X36" s="29"/>
      <c r="Y36" s="29"/>
      <c r="Z36" s="29"/>
      <c r="AA36" s="28"/>
      <c r="AB36" s="28"/>
      <c r="AC36" s="28"/>
      <c r="AD36" s="28"/>
      <c r="AE36" s="28"/>
      <c r="AF36" s="29"/>
      <c r="AG36" s="29"/>
      <c r="AH36" s="29"/>
      <c r="AI36" s="29"/>
      <c r="AJ36" s="29"/>
      <c r="AK36" s="29"/>
    </row>
    <row r="37" spans="1:49" ht="39.950000000000003" customHeight="1" x14ac:dyDescent="0.25">
      <c r="A37" s="94">
        <v>34</v>
      </c>
      <c r="B37" s="95" t="s">
        <v>122</v>
      </c>
      <c r="C37" s="168" t="s">
        <v>270</v>
      </c>
      <c r="D37" s="99" t="s">
        <v>138</v>
      </c>
      <c r="E37" s="103">
        <v>1806</v>
      </c>
      <c r="F37" s="105" t="s">
        <v>171</v>
      </c>
      <c r="G37" s="106" t="s">
        <v>173</v>
      </c>
      <c r="H37" s="106" t="s">
        <v>184</v>
      </c>
      <c r="I37" s="109">
        <v>780</v>
      </c>
      <c r="J37" s="8">
        <v>18</v>
      </c>
      <c r="K37" s="45">
        <f t="shared" si="1"/>
        <v>0</v>
      </c>
      <c r="L37" s="45">
        <f t="shared" si="2"/>
        <v>0</v>
      </c>
      <c r="M37" s="55"/>
      <c r="N37" s="54">
        <f t="shared" si="3"/>
        <v>4</v>
      </c>
      <c r="O37" s="55"/>
      <c r="P37" s="55"/>
      <c r="Q37" s="55"/>
      <c r="R37" s="13">
        <f t="shared" si="4"/>
        <v>18</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49" ht="39.950000000000003" customHeight="1" x14ac:dyDescent="0.25">
      <c r="J38" s="4">
        <f>SUM(J4:J37)</f>
        <v>13025</v>
      </c>
      <c r="R38" s="16">
        <f>SUM(R4:R37)</f>
        <v>13025</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c r="AM38" s="166"/>
      <c r="AN38" s="166"/>
      <c r="AO38" s="166"/>
      <c r="AP38" s="166"/>
      <c r="AQ38" s="166"/>
      <c r="AR38" s="166"/>
      <c r="AS38" s="166"/>
      <c r="AT38" s="166"/>
      <c r="AU38" s="166"/>
      <c r="AV38" s="166"/>
      <c r="AW38" s="166"/>
    </row>
    <row r="39" spans="1:49" ht="39.950000000000003" customHeight="1" x14ac:dyDescent="0.25">
      <c r="J39" s="83">
        <f>SUMPRODUCT($I$4:$I$37,J4:J37)</f>
        <v>120897.72000000002</v>
      </c>
      <c r="K39" s="83">
        <f>SUMPRODUCT($I$4:$I$37,K4:K37)</f>
        <v>0</v>
      </c>
      <c r="L39" s="83">
        <f>SUMPRODUCT($I$4:$I$37,L4:L37)</f>
        <v>0</v>
      </c>
      <c r="T39" s="112"/>
      <c r="U39" s="169"/>
      <c r="V39" s="113"/>
      <c r="W39" s="166"/>
      <c r="X39" s="166"/>
      <c r="Y39" s="114"/>
      <c r="Z39" s="170"/>
      <c r="AA39" s="113"/>
      <c r="AB39" s="113"/>
      <c r="AC39" s="113"/>
      <c r="AD39" s="113"/>
      <c r="AE39" s="113"/>
      <c r="AF39" s="166"/>
      <c r="AG39" s="166"/>
      <c r="AH39" s="166"/>
      <c r="AI39" s="166"/>
      <c r="AJ39" s="166"/>
      <c r="AK39" s="166"/>
      <c r="AL39" s="166"/>
      <c r="AM39" s="166"/>
      <c r="AN39" s="166"/>
      <c r="AO39" s="166"/>
      <c r="AP39" s="166"/>
      <c r="AQ39" s="166"/>
      <c r="AR39" s="166"/>
      <c r="AS39" s="166"/>
      <c r="AT39" s="166"/>
      <c r="AU39" s="166"/>
      <c r="AV39" s="166"/>
      <c r="AW39" s="166"/>
    </row>
    <row r="40" spans="1:49" ht="39.950000000000003" customHeight="1" x14ac:dyDescent="0.25">
      <c r="T40" s="112"/>
      <c r="U40" s="169"/>
      <c r="V40" s="113"/>
      <c r="W40" s="166"/>
      <c r="X40" s="166"/>
      <c r="Y40" s="114"/>
      <c r="Z40" s="170"/>
      <c r="AA40" s="113"/>
      <c r="AB40" s="113"/>
      <c r="AC40" s="113"/>
      <c r="AD40" s="113"/>
      <c r="AE40" s="113"/>
      <c r="AF40" s="166"/>
      <c r="AG40" s="166"/>
      <c r="AH40" s="166"/>
      <c r="AI40" s="166"/>
      <c r="AJ40" s="166"/>
      <c r="AK40" s="166"/>
      <c r="AL40" s="166"/>
      <c r="AM40" s="166"/>
      <c r="AN40" s="166"/>
      <c r="AO40" s="166"/>
      <c r="AP40" s="166"/>
      <c r="AQ40" s="166"/>
      <c r="AR40" s="166"/>
      <c r="AS40" s="166"/>
      <c r="AT40" s="166"/>
      <c r="AU40" s="166"/>
      <c r="AV40" s="166"/>
      <c r="AW40" s="166"/>
    </row>
    <row r="41" spans="1:49" ht="39.950000000000003" customHeight="1" x14ac:dyDescent="0.25">
      <c r="T41" s="112"/>
      <c r="U41" s="169"/>
      <c r="V41" s="113"/>
      <c r="W41" s="166"/>
      <c r="X41" s="166"/>
      <c r="Y41" s="114"/>
      <c r="Z41" s="170"/>
      <c r="AA41" s="113"/>
      <c r="AB41" s="113"/>
      <c r="AC41" s="113"/>
      <c r="AD41" s="113"/>
      <c r="AE41" s="113"/>
      <c r="AF41" s="166"/>
      <c r="AG41" s="166"/>
      <c r="AH41" s="166"/>
      <c r="AI41" s="166"/>
      <c r="AJ41" s="166"/>
      <c r="AK41" s="166"/>
      <c r="AL41" s="166"/>
      <c r="AM41" s="166"/>
      <c r="AN41" s="166"/>
      <c r="AO41" s="166"/>
      <c r="AP41" s="166"/>
      <c r="AQ41" s="166"/>
      <c r="AR41" s="166"/>
      <c r="AS41" s="166"/>
      <c r="AT41" s="166"/>
      <c r="AU41" s="166"/>
      <c r="AV41" s="166"/>
      <c r="AW41" s="166"/>
    </row>
    <row r="42" spans="1:49" ht="39.950000000000003" customHeight="1" x14ac:dyDescent="0.25">
      <c r="T42" s="112"/>
      <c r="U42" s="169"/>
      <c r="V42" s="113"/>
      <c r="W42" s="166"/>
      <c r="X42" s="166"/>
      <c r="Y42" s="114"/>
      <c r="Z42" s="170"/>
      <c r="AA42" s="113"/>
      <c r="AB42" s="113"/>
      <c r="AC42" s="113"/>
      <c r="AD42" s="113"/>
      <c r="AE42" s="113"/>
      <c r="AF42" s="166"/>
      <c r="AG42" s="166"/>
      <c r="AH42" s="166"/>
      <c r="AI42" s="166"/>
      <c r="AJ42" s="166"/>
      <c r="AK42" s="166"/>
      <c r="AL42" s="166"/>
      <c r="AM42" s="166"/>
      <c r="AN42" s="166"/>
      <c r="AO42" s="166"/>
      <c r="AP42" s="166"/>
      <c r="AQ42" s="166"/>
      <c r="AR42" s="166"/>
      <c r="AS42" s="166"/>
      <c r="AT42" s="166"/>
      <c r="AU42" s="166"/>
      <c r="AV42" s="166"/>
      <c r="AW42" s="166"/>
    </row>
    <row r="43" spans="1:49" ht="39.950000000000003" customHeight="1" x14ac:dyDescent="0.25">
      <c r="T43" s="112"/>
      <c r="U43" s="169"/>
      <c r="V43" s="113"/>
      <c r="W43" s="166"/>
      <c r="X43" s="166"/>
      <c r="Y43" s="114"/>
      <c r="Z43" s="170"/>
      <c r="AA43" s="113"/>
      <c r="AB43" s="113"/>
      <c r="AC43" s="113"/>
      <c r="AD43" s="113"/>
      <c r="AE43" s="113"/>
      <c r="AF43" s="166"/>
      <c r="AG43" s="166"/>
      <c r="AH43" s="166"/>
      <c r="AI43" s="166"/>
      <c r="AJ43" s="166"/>
      <c r="AK43" s="166"/>
      <c r="AL43" s="166"/>
      <c r="AM43" s="166"/>
      <c r="AN43" s="166"/>
      <c r="AO43" s="166"/>
      <c r="AP43" s="166"/>
      <c r="AQ43" s="166"/>
      <c r="AR43" s="166"/>
      <c r="AS43" s="166"/>
      <c r="AT43" s="166"/>
      <c r="AU43" s="166"/>
      <c r="AV43" s="166"/>
      <c r="AW43" s="166"/>
    </row>
    <row r="44" spans="1:49" ht="39.950000000000003" customHeight="1" x14ac:dyDescent="0.25">
      <c r="T44" s="112"/>
      <c r="U44" s="169"/>
      <c r="V44" s="113"/>
      <c r="W44" s="166"/>
      <c r="X44" s="166"/>
      <c r="Y44" s="114"/>
      <c r="Z44" s="170"/>
      <c r="AA44" s="113"/>
      <c r="AB44" s="113"/>
      <c r="AC44" s="113"/>
      <c r="AD44" s="113"/>
      <c r="AE44" s="113"/>
      <c r="AF44" s="166"/>
      <c r="AG44" s="166"/>
      <c r="AH44" s="166"/>
      <c r="AI44" s="166"/>
      <c r="AJ44" s="166"/>
      <c r="AK44" s="166"/>
      <c r="AL44" s="166"/>
      <c r="AM44" s="166"/>
      <c r="AN44" s="166"/>
      <c r="AO44" s="166"/>
      <c r="AP44" s="166"/>
      <c r="AQ44" s="166"/>
      <c r="AR44" s="166"/>
      <c r="AS44" s="166"/>
      <c r="AT44" s="166"/>
      <c r="AU44" s="166"/>
      <c r="AV44" s="166"/>
      <c r="AW44" s="166"/>
    </row>
    <row r="45" spans="1:49" ht="39.950000000000003" customHeight="1" x14ac:dyDescent="0.25">
      <c r="T45" s="112"/>
      <c r="U45" s="169"/>
      <c r="V45" s="113"/>
      <c r="W45" s="166"/>
      <c r="X45" s="166"/>
      <c r="Y45" s="114"/>
      <c r="Z45" s="170"/>
      <c r="AA45" s="113"/>
      <c r="AB45" s="113"/>
      <c r="AC45" s="113"/>
      <c r="AD45" s="113"/>
      <c r="AE45" s="113"/>
      <c r="AF45" s="166"/>
      <c r="AG45" s="166"/>
      <c r="AH45" s="166"/>
      <c r="AI45" s="166"/>
      <c r="AJ45" s="166"/>
      <c r="AK45" s="166"/>
      <c r="AL45" s="166"/>
      <c r="AM45" s="166"/>
      <c r="AN45" s="166"/>
      <c r="AO45" s="166"/>
      <c r="AP45" s="166"/>
      <c r="AQ45" s="166"/>
      <c r="AR45" s="166"/>
      <c r="AS45" s="166"/>
      <c r="AT45" s="166"/>
      <c r="AU45" s="166"/>
      <c r="AV45" s="166"/>
      <c r="AW45" s="166"/>
    </row>
    <row r="46" spans="1:49" ht="39.950000000000003" customHeight="1" x14ac:dyDescent="0.25">
      <c r="T46" s="112"/>
      <c r="U46" s="169"/>
      <c r="V46" s="113"/>
      <c r="W46" s="166"/>
      <c r="X46" s="166"/>
      <c r="Y46" s="114"/>
      <c r="Z46" s="170"/>
      <c r="AA46" s="113"/>
      <c r="AB46" s="113"/>
      <c r="AC46" s="113"/>
      <c r="AD46" s="113"/>
      <c r="AE46" s="113"/>
      <c r="AF46" s="166"/>
      <c r="AG46" s="166"/>
      <c r="AH46" s="166"/>
      <c r="AI46" s="166"/>
      <c r="AJ46" s="166"/>
      <c r="AK46" s="166"/>
      <c r="AL46" s="166"/>
      <c r="AM46" s="166"/>
      <c r="AN46" s="166"/>
      <c r="AO46" s="166"/>
      <c r="AP46" s="166"/>
      <c r="AQ46" s="166"/>
      <c r="AR46" s="166"/>
      <c r="AS46" s="166"/>
      <c r="AT46" s="166"/>
      <c r="AU46" s="166"/>
      <c r="AV46" s="166"/>
      <c r="AW46" s="166"/>
    </row>
    <row r="47" spans="1:49" ht="39.950000000000003" customHeight="1" x14ac:dyDescent="0.25">
      <c r="T47" s="112"/>
      <c r="U47" s="169"/>
      <c r="V47" s="113"/>
      <c r="W47" s="166"/>
      <c r="X47" s="166"/>
      <c r="Y47" s="114"/>
      <c r="Z47" s="170"/>
      <c r="AA47" s="113"/>
      <c r="AB47" s="113"/>
      <c r="AC47" s="113"/>
      <c r="AD47" s="113"/>
      <c r="AE47" s="113"/>
      <c r="AF47" s="166"/>
      <c r="AG47" s="166"/>
      <c r="AH47" s="166"/>
      <c r="AI47" s="166"/>
      <c r="AJ47" s="166"/>
      <c r="AK47" s="166"/>
      <c r="AL47" s="166"/>
      <c r="AM47" s="166"/>
      <c r="AN47" s="166"/>
      <c r="AO47" s="166"/>
      <c r="AP47" s="166"/>
      <c r="AQ47" s="166"/>
      <c r="AR47" s="166"/>
      <c r="AS47" s="166"/>
      <c r="AT47" s="166"/>
      <c r="AU47" s="166"/>
      <c r="AV47" s="166"/>
      <c r="AW47" s="166"/>
    </row>
    <row r="48" spans="1:49" ht="39.950000000000003" customHeight="1" x14ac:dyDescent="0.25">
      <c r="T48" s="112"/>
      <c r="U48" s="169"/>
      <c r="V48" s="113"/>
      <c r="W48" s="166"/>
      <c r="X48" s="166"/>
      <c r="Y48" s="114"/>
      <c r="Z48" s="170"/>
      <c r="AA48" s="113"/>
      <c r="AB48" s="113"/>
      <c r="AC48" s="113"/>
      <c r="AD48" s="113"/>
      <c r="AE48" s="113"/>
      <c r="AF48" s="166"/>
      <c r="AG48" s="166"/>
      <c r="AH48" s="166"/>
      <c r="AI48" s="166"/>
      <c r="AJ48" s="166"/>
      <c r="AK48" s="166"/>
      <c r="AL48" s="166"/>
      <c r="AM48" s="166"/>
      <c r="AN48" s="166"/>
      <c r="AO48" s="166"/>
      <c r="AP48" s="166"/>
      <c r="AQ48" s="166"/>
      <c r="AR48" s="166"/>
      <c r="AS48" s="166"/>
      <c r="AT48" s="166"/>
      <c r="AU48" s="166"/>
      <c r="AV48" s="166"/>
      <c r="AW48" s="166"/>
    </row>
    <row r="49" spans="20:49" ht="39.950000000000003" customHeight="1" x14ac:dyDescent="0.25">
      <c r="T49" s="112"/>
      <c r="U49" s="169"/>
      <c r="V49" s="113"/>
      <c r="W49" s="166"/>
      <c r="X49" s="166"/>
      <c r="Y49" s="114"/>
      <c r="Z49" s="170"/>
      <c r="AA49" s="113"/>
      <c r="AB49" s="113"/>
      <c r="AC49" s="113"/>
      <c r="AD49" s="113"/>
      <c r="AE49" s="113"/>
      <c r="AF49" s="166"/>
      <c r="AG49" s="166"/>
      <c r="AH49" s="166"/>
      <c r="AI49" s="166"/>
      <c r="AJ49" s="166"/>
      <c r="AK49" s="166"/>
      <c r="AL49" s="166"/>
      <c r="AM49" s="166"/>
      <c r="AN49" s="166"/>
      <c r="AO49" s="166"/>
      <c r="AP49" s="166"/>
      <c r="AQ49" s="166"/>
      <c r="AR49" s="166"/>
      <c r="AS49" s="166"/>
      <c r="AT49" s="166"/>
      <c r="AU49" s="166"/>
      <c r="AV49" s="166"/>
      <c r="AW49" s="166"/>
    </row>
    <row r="50" spans="20:49" ht="39.950000000000003" customHeight="1" x14ac:dyDescent="0.25">
      <c r="T50" s="112"/>
      <c r="U50" s="169"/>
      <c r="V50" s="113"/>
      <c r="W50" s="166"/>
      <c r="X50" s="166"/>
      <c r="Y50" s="114"/>
      <c r="Z50" s="170"/>
      <c r="AA50" s="113"/>
      <c r="AB50" s="113"/>
      <c r="AC50" s="113"/>
      <c r="AD50" s="113"/>
      <c r="AE50" s="113"/>
      <c r="AF50" s="166"/>
      <c r="AG50" s="166"/>
      <c r="AH50" s="166"/>
      <c r="AI50" s="166"/>
      <c r="AJ50" s="166"/>
      <c r="AK50" s="166"/>
      <c r="AL50" s="166"/>
      <c r="AM50" s="166"/>
      <c r="AN50" s="166"/>
      <c r="AO50" s="166"/>
      <c r="AP50" s="166"/>
      <c r="AQ50" s="166"/>
      <c r="AR50" s="166"/>
      <c r="AS50" s="166"/>
      <c r="AT50" s="166"/>
      <c r="AU50" s="166"/>
      <c r="AV50" s="166"/>
      <c r="AW50" s="166"/>
    </row>
    <row r="51" spans="20:49" ht="39.950000000000003" customHeight="1" x14ac:dyDescent="0.25">
      <c r="T51" s="112"/>
      <c r="U51" s="169"/>
      <c r="V51" s="113"/>
      <c r="W51" s="166"/>
      <c r="X51" s="166"/>
      <c r="Y51" s="114"/>
      <c r="Z51" s="170"/>
      <c r="AA51" s="113"/>
      <c r="AB51" s="113"/>
      <c r="AC51" s="113"/>
      <c r="AD51" s="113"/>
      <c r="AE51" s="113"/>
      <c r="AF51" s="166"/>
      <c r="AG51" s="166"/>
      <c r="AH51" s="166"/>
      <c r="AI51" s="166"/>
      <c r="AJ51" s="166"/>
      <c r="AK51" s="166"/>
      <c r="AL51" s="166"/>
      <c r="AM51" s="166"/>
      <c r="AN51" s="166"/>
      <c r="AO51" s="166"/>
      <c r="AP51" s="166"/>
      <c r="AQ51" s="166"/>
      <c r="AR51" s="166"/>
      <c r="AS51" s="166"/>
      <c r="AT51" s="166"/>
      <c r="AU51" s="166"/>
      <c r="AV51" s="166"/>
      <c r="AW51" s="166"/>
    </row>
    <row r="52" spans="20:49" ht="39.950000000000003" customHeight="1" x14ac:dyDescent="0.25">
      <c r="T52" s="112"/>
      <c r="U52" s="169"/>
      <c r="V52" s="113"/>
      <c r="W52" s="166"/>
      <c r="X52" s="166"/>
      <c r="Y52" s="114"/>
      <c r="Z52" s="170"/>
      <c r="AA52" s="113"/>
      <c r="AB52" s="113"/>
      <c r="AC52" s="113"/>
      <c r="AD52" s="113"/>
      <c r="AE52" s="113"/>
      <c r="AF52" s="166"/>
      <c r="AG52" s="166"/>
      <c r="AH52" s="166"/>
      <c r="AI52" s="166"/>
      <c r="AJ52" s="166"/>
      <c r="AK52" s="166"/>
      <c r="AL52" s="166"/>
      <c r="AM52" s="166"/>
      <c r="AN52" s="166"/>
      <c r="AO52" s="166"/>
      <c r="AP52" s="166"/>
      <c r="AQ52" s="166"/>
      <c r="AR52" s="166"/>
      <c r="AS52" s="166"/>
      <c r="AT52" s="166"/>
      <c r="AU52" s="166"/>
      <c r="AV52" s="166"/>
      <c r="AW52" s="166"/>
    </row>
    <row r="53" spans="20:49" ht="39.950000000000003" customHeight="1" x14ac:dyDescent="0.25">
      <c r="T53" s="112"/>
      <c r="U53" s="169"/>
      <c r="V53" s="113"/>
      <c r="W53" s="166"/>
      <c r="X53" s="166"/>
      <c r="Y53" s="114"/>
      <c r="Z53" s="170"/>
      <c r="AA53" s="113"/>
      <c r="AB53" s="113"/>
      <c r="AC53" s="113"/>
      <c r="AD53" s="113"/>
      <c r="AE53" s="113"/>
      <c r="AF53" s="166"/>
      <c r="AG53" s="166"/>
      <c r="AH53" s="166"/>
      <c r="AI53" s="166"/>
      <c r="AJ53" s="166"/>
      <c r="AK53" s="166"/>
      <c r="AL53" s="166"/>
      <c r="AM53" s="166"/>
      <c r="AN53" s="166"/>
      <c r="AO53" s="166"/>
      <c r="AP53" s="166"/>
      <c r="AQ53" s="166"/>
      <c r="AR53" s="166"/>
      <c r="AS53" s="166"/>
      <c r="AT53" s="166"/>
      <c r="AU53" s="166"/>
      <c r="AV53" s="166"/>
      <c r="AW53" s="166"/>
    </row>
    <row r="54" spans="20:49" ht="39.950000000000003" customHeight="1" x14ac:dyDescent="0.25">
      <c r="T54" s="112"/>
      <c r="U54" s="169"/>
      <c r="V54" s="113"/>
      <c r="W54" s="166"/>
      <c r="X54" s="166"/>
      <c r="Y54" s="114"/>
      <c r="Z54" s="170"/>
      <c r="AA54" s="113"/>
      <c r="AB54" s="113"/>
      <c r="AC54" s="113"/>
      <c r="AD54" s="113"/>
      <c r="AE54" s="113"/>
      <c r="AF54" s="166"/>
      <c r="AG54" s="166"/>
      <c r="AH54" s="166"/>
      <c r="AI54" s="166"/>
      <c r="AJ54" s="166"/>
      <c r="AK54" s="166"/>
      <c r="AL54" s="166"/>
      <c r="AM54" s="166"/>
      <c r="AN54" s="166"/>
      <c r="AO54" s="166"/>
      <c r="AP54" s="166"/>
      <c r="AQ54" s="166"/>
      <c r="AR54" s="166"/>
      <c r="AS54" s="166"/>
      <c r="AT54" s="166"/>
      <c r="AU54" s="166"/>
      <c r="AV54" s="166"/>
      <c r="AW54" s="166"/>
    </row>
    <row r="55" spans="20:49" ht="39.950000000000003" customHeight="1" x14ac:dyDescent="0.25">
      <c r="T55" s="112"/>
      <c r="U55" s="169"/>
      <c r="V55" s="113"/>
      <c r="W55" s="166"/>
      <c r="X55" s="166"/>
      <c r="Y55" s="114"/>
      <c r="Z55" s="170"/>
      <c r="AA55" s="113"/>
      <c r="AB55" s="113"/>
      <c r="AC55" s="113"/>
      <c r="AD55" s="113"/>
      <c r="AE55" s="113"/>
      <c r="AF55" s="166"/>
      <c r="AG55" s="166"/>
      <c r="AH55" s="166"/>
      <c r="AI55" s="166"/>
      <c r="AJ55" s="166"/>
      <c r="AK55" s="166"/>
      <c r="AL55" s="166"/>
      <c r="AM55" s="166"/>
      <c r="AN55" s="166"/>
      <c r="AO55" s="166"/>
      <c r="AP55" s="166"/>
      <c r="AQ55" s="166"/>
      <c r="AR55" s="166"/>
      <c r="AS55" s="166"/>
      <c r="AT55" s="166"/>
      <c r="AU55" s="166"/>
      <c r="AV55" s="166"/>
      <c r="AW55" s="166"/>
    </row>
    <row r="56" spans="20:49" ht="39.950000000000003" customHeight="1" x14ac:dyDescent="0.25">
      <c r="T56" s="112"/>
      <c r="U56" s="169"/>
      <c r="V56" s="113"/>
      <c r="W56" s="166"/>
      <c r="X56" s="166"/>
      <c r="Y56" s="114"/>
      <c r="Z56" s="170"/>
      <c r="AA56" s="113"/>
      <c r="AB56" s="113"/>
      <c r="AC56" s="113"/>
      <c r="AD56" s="113"/>
      <c r="AE56" s="113"/>
      <c r="AF56" s="166"/>
      <c r="AG56" s="166"/>
      <c r="AH56" s="166"/>
      <c r="AI56" s="166"/>
      <c r="AJ56" s="166"/>
      <c r="AK56" s="166"/>
      <c r="AL56" s="166"/>
      <c r="AM56" s="166"/>
      <c r="AN56" s="166"/>
      <c r="AO56" s="166"/>
      <c r="AP56" s="166"/>
      <c r="AQ56" s="166"/>
      <c r="AR56" s="166"/>
      <c r="AS56" s="166"/>
      <c r="AT56" s="166"/>
      <c r="AU56" s="166"/>
      <c r="AV56" s="166"/>
      <c r="AW56" s="166"/>
    </row>
    <row r="57" spans="20:49" ht="39.950000000000003" customHeight="1" x14ac:dyDescent="0.25">
      <c r="T57" s="112"/>
      <c r="U57" s="169"/>
      <c r="V57" s="113"/>
      <c r="W57" s="166"/>
      <c r="X57" s="166"/>
      <c r="Y57" s="114"/>
      <c r="Z57" s="170"/>
      <c r="AA57" s="113"/>
      <c r="AB57" s="113"/>
      <c r="AC57" s="113"/>
      <c r="AD57" s="113"/>
      <c r="AE57" s="113"/>
      <c r="AF57" s="166"/>
      <c r="AG57" s="166"/>
      <c r="AH57" s="166"/>
      <c r="AI57" s="166"/>
      <c r="AJ57" s="166"/>
      <c r="AK57" s="166"/>
      <c r="AL57" s="166"/>
      <c r="AM57" s="166"/>
      <c r="AN57" s="166"/>
      <c r="AO57" s="166"/>
      <c r="AP57" s="166"/>
      <c r="AQ57" s="166"/>
      <c r="AR57" s="166"/>
      <c r="AS57" s="166"/>
      <c r="AT57" s="166"/>
      <c r="AU57" s="166"/>
      <c r="AV57" s="166"/>
      <c r="AW57" s="166"/>
    </row>
    <row r="58" spans="20:49" ht="39.950000000000003" customHeight="1" x14ac:dyDescent="0.25">
      <c r="T58" s="112"/>
      <c r="U58" s="169"/>
      <c r="V58" s="113"/>
      <c r="W58" s="166"/>
      <c r="X58" s="166"/>
      <c r="Y58" s="114"/>
      <c r="Z58" s="170"/>
      <c r="AA58" s="113"/>
      <c r="AB58" s="113"/>
      <c r="AC58" s="113"/>
      <c r="AD58" s="113"/>
      <c r="AE58" s="113"/>
      <c r="AF58" s="166"/>
      <c r="AG58" s="166"/>
      <c r="AH58" s="166"/>
      <c r="AI58" s="166"/>
      <c r="AJ58" s="166"/>
      <c r="AK58" s="166"/>
      <c r="AL58" s="166"/>
      <c r="AM58" s="166"/>
      <c r="AN58" s="166"/>
      <c r="AO58" s="166"/>
      <c r="AP58" s="166"/>
      <c r="AQ58" s="166"/>
      <c r="AR58" s="166"/>
      <c r="AS58" s="166"/>
      <c r="AT58" s="166"/>
      <c r="AU58" s="166"/>
      <c r="AV58" s="166"/>
      <c r="AW58" s="166"/>
    </row>
    <row r="59" spans="20:49" ht="39.950000000000003" customHeight="1" x14ac:dyDescent="0.25">
      <c r="T59" s="171"/>
      <c r="U59" s="171"/>
      <c r="V59" s="171"/>
      <c r="W59" s="171"/>
      <c r="X59" s="171"/>
      <c r="Y59" s="171"/>
      <c r="Z59" s="171"/>
      <c r="AA59" s="171"/>
      <c r="AB59" s="171"/>
      <c r="AC59" s="171"/>
      <c r="AD59" s="171"/>
      <c r="AE59" s="171"/>
      <c r="AF59" s="166"/>
      <c r="AG59" s="166"/>
      <c r="AH59" s="166"/>
      <c r="AI59" s="166"/>
      <c r="AJ59" s="166"/>
      <c r="AK59" s="166"/>
      <c r="AL59" s="166"/>
      <c r="AM59" s="166"/>
      <c r="AN59" s="166"/>
      <c r="AO59" s="166"/>
      <c r="AP59" s="166"/>
      <c r="AQ59" s="166"/>
      <c r="AR59" s="166"/>
      <c r="AS59" s="166"/>
      <c r="AT59" s="166"/>
      <c r="AU59" s="166"/>
      <c r="AV59" s="166"/>
      <c r="AW59" s="166"/>
    </row>
    <row r="60" spans="20:49" ht="39.950000000000003" customHeight="1" x14ac:dyDescent="0.25">
      <c r="T60" s="171"/>
      <c r="U60" s="171"/>
      <c r="V60" s="171"/>
      <c r="W60" s="171"/>
      <c r="X60" s="171"/>
      <c r="Y60" s="171"/>
      <c r="Z60" s="171"/>
      <c r="AA60" s="171"/>
      <c r="AB60" s="171"/>
      <c r="AC60" s="171"/>
      <c r="AD60" s="171"/>
      <c r="AE60" s="171"/>
      <c r="AF60" s="166"/>
      <c r="AG60" s="166"/>
      <c r="AH60" s="166"/>
      <c r="AI60" s="166"/>
      <c r="AJ60" s="166"/>
      <c r="AK60" s="166"/>
      <c r="AL60" s="166"/>
      <c r="AM60" s="166"/>
      <c r="AN60" s="166"/>
      <c r="AO60" s="166"/>
      <c r="AP60" s="166"/>
      <c r="AQ60" s="166"/>
      <c r="AR60" s="166"/>
      <c r="AS60" s="166"/>
      <c r="AT60" s="166"/>
      <c r="AU60" s="166"/>
      <c r="AV60" s="166"/>
      <c r="AW60" s="166"/>
    </row>
    <row r="61" spans="20:49" ht="39.950000000000003" customHeight="1" x14ac:dyDescent="0.25">
      <c r="T61" s="171"/>
      <c r="U61" s="171"/>
      <c r="V61" s="171"/>
      <c r="W61" s="171"/>
      <c r="X61" s="171"/>
      <c r="Y61" s="171"/>
      <c r="Z61" s="171"/>
      <c r="AA61" s="171"/>
      <c r="AB61" s="171"/>
      <c r="AC61" s="171"/>
      <c r="AD61" s="171"/>
      <c r="AE61" s="171"/>
      <c r="AF61" s="166"/>
      <c r="AG61" s="166"/>
      <c r="AH61" s="166"/>
      <c r="AI61" s="166"/>
      <c r="AJ61" s="166"/>
      <c r="AK61" s="166"/>
      <c r="AL61" s="166"/>
      <c r="AM61" s="166"/>
      <c r="AN61" s="166"/>
      <c r="AO61" s="166"/>
      <c r="AP61" s="166"/>
      <c r="AQ61" s="166"/>
      <c r="AR61" s="166"/>
      <c r="AS61" s="166"/>
      <c r="AT61" s="166"/>
      <c r="AU61" s="166"/>
      <c r="AV61" s="166"/>
      <c r="AW61" s="166"/>
    </row>
    <row r="62" spans="20:49" ht="39.950000000000003" customHeight="1" x14ac:dyDescent="0.25">
      <c r="T62" s="171"/>
      <c r="U62" s="171"/>
      <c r="V62" s="171"/>
      <c r="W62" s="171"/>
      <c r="X62" s="171"/>
      <c r="Y62" s="171"/>
      <c r="Z62" s="171"/>
      <c r="AA62" s="171"/>
      <c r="AB62" s="171"/>
      <c r="AC62" s="171"/>
      <c r="AD62" s="171"/>
      <c r="AE62" s="171"/>
      <c r="AF62" s="166"/>
      <c r="AG62" s="166"/>
      <c r="AH62" s="166"/>
      <c r="AI62" s="166"/>
      <c r="AJ62" s="166"/>
      <c r="AK62" s="166"/>
      <c r="AL62" s="166"/>
      <c r="AM62" s="166"/>
      <c r="AN62" s="166"/>
      <c r="AO62" s="166"/>
      <c r="AP62" s="166"/>
      <c r="AQ62" s="166"/>
      <c r="AR62" s="166"/>
      <c r="AS62" s="166"/>
      <c r="AT62" s="166"/>
      <c r="AU62" s="166"/>
      <c r="AV62" s="166"/>
      <c r="AW62" s="166"/>
    </row>
    <row r="63" spans="20:49" ht="39.950000000000003" customHeight="1" x14ac:dyDescent="0.25">
      <c r="T63" s="171"/>
      <c r="U63" s="171"/>
      <c r="V63" s="171"/>
      <c r="W63" s="171"/>
      <c r="X63" s="171"/>
      <c r="Y63" s="171"/>
      <c r="Z63" s="171"/>
      <c r="AA63" s="171"/>
      <c r="AB63" s="171"/>
      <c r="AC63" s="171"/>
      <c r="AD63" s="171"/>
      <c r="AE63" s="171"/>
      <c r="AF63" s="166"/>
      <c r="AG63" s="166"/>
      <c r="AH63" s="166"/>
      <c r="AI63" s="166"/>
      <c r="AJ63" s="166"/>
      <c r="AK63" s="166"/>
      <c r="AL63" s="166"/>
      <c r="AM63" s="166"/>
      <c r="AN63" s="166"/>
      <c r="AO63" s="166"/>
      <c r="AP63" s="166"/>
      <c r="AQ63" s="166"/>
      <c r="AR63" s="166"/>
      <c r="AS63" s="166"/>
      <c r="AT63" s="166"/>
      <c r="AU63" s="166"/>
      <c r="AV63" s="166"/>
      <c r="AW63" s="166"/>
    </row>
    <row r="64" spans="20:49" ht="39.950000000000003" customHeight="1" x14ac:dyDescent="0.25">
      <c r="T64" s="171"/>
      <c r="U64" s="171"/>
      <c r="V64" s="171"/>
      <c r="W64" s="171"/>
      <c r="X64" s="171"/>
      <c r="Y64" s="171"/>
      <c r="Z64" s="171"/>
      <c r="AA64" s="171"/>
      <c r="AB64" s="171"/>
      <c r="AC64" s="171"/>
      <c r="AD64" s="171"/>
      <c r="AE64" s="171"/>
      <c r="AF64" s="166"/>
      <c r="AG64" s="166"/>
      <c r="AH64" s="166"/>
      <c r="AI64" s="166"/>
      <c r="AJ64" s="166"/>
      <c r="AK64" s="166"/>
      <c r="AL64" s="166"/>
      <c r="AM64" s="166"/>
      <c r="AN64" s="166"/>
      <c r="AO64" s="166"/>
      <c r="AP64" s="166"/>
      <c r="AQ64" s="166"/>
      <c r="AR64" s="166"/>
      <c r="AS64" s="166"/>
      <c r="AT64" s="166"/>
      <c r="AU64" s="166"/>
      <c r="AV64" s="166"/>
      <c r="AW64" s="166"/>
    </row>
    <row r="65" spans="20:49" ht="39.950000000000003" customHeight="1" x14ac:dyDescent="0.25">
      <c r="T65" s="171"/>
      <c r="U65" s="171"/>
      <c r="V65" s="171"/>
      <c r="W65" s="171"/>
      <c r="X65" s="171"/>
      <c r="Y65" s="171"/>
      <c r="Z65" s="171"/>
      <c r="AA65" s="171"/>
      <c r="AB65" s="171"/>
      <c r="AC65" s="171"/>
      <c r="AD65" s="171"/>
      <c r="AE65" s="171"/>
      <c r="AF65" s="166"/>
      <c r="AG65" s="166"/>
      <c r="AH65" s="166"/>
      <c r="AI65" s="166"/>
      <c r="AJ65" s="166"/>
      <c r="AK65" s="166"/>
      <c r="AL65" s="166"/>
      <c r="AM65" s="166"/>
      <c r="AN65" s="166"/>
      <c r="AO65" s="166"/>
      <c r="AP65" s="166"/>
      <c r="AQ65" s="166"/>
      <c r="AR65" s="166"/>
      <c r="AS65" s="166"/>
      <c r="AT65" s="166"/>
      <c r="AU65" s="166"/>
      <c r="AV65" s="166"/>
      <c r="AW65" s="166"/>
    </row>
    <row r="66" spans="20:49" ht="39.950000000000003" customHeight="1" x14ac:dyDescent="0.25">
      <c r="T66" s="171"/>
      <c r="U66" s="171"/>
      <c r="V66" s="171"/>
      <c r="W66" s="171"/>
      <c r="X66" s="171"/>
      <c r="Y66" s="171"/>
      <c r="Z66" s="171"/>
      <c r="AA66" s="171"/>
      <c r="AB66" s="171"/>
      <c r="AC66" s="171"/>
      <c r="AD66" s="171"/>
      <c r="AE66" s="171"/>
      <c r="AF66" s="166"/>
      <c r="AG66" s="166"/>
      <c r="AH66" s="166"/>
      <c r="AI66" s="166"/>
      <c r="AJ66" s="166"/>
      <c r="AK66" s="166"/>
      <c r="AL66" s="166"/>
      <c r="AM66" s="166"/>
      <c r="AN66" s="166"/>
      <c r="AO66" s="166"/>
      <c r="AP66" s="166"/>
      <c r="AQ66" s="166"/>
      <c r="AR66" s="166"/>
      <c r="AS66" s="166"/>
      <c r="AT66" s="166"/>
      <c r="AU66" s="166"/>
      <c r="AV66" s="166"/>
      <c r="AW66" s="166"/>
    </row>
    <row r="67" spans="20:49" ht="39.950000000000003" customHeight="1" x14ac:dyDescent="0.25">
      <c r="T67" s="171"/>
      <c r="U67" s="171"/>
      <c r="V67" s="171"/>
      <c r="W67" s="171"/>
      <c r="X67" s="171"/>
      <c r="Y67" s="171"/>
      <c r="Z67" s="171"/>
      <c r="AA67" s="171"/>
      <c r="AB67" s="171"/>
      <c r="AC67" s="171"/>
      <c r="AD67" s="171"/>
      <c r="AE67" s="171"/>
      <c r="AF67" s="166"/>
      <c r="AG67" s="166"/>
      <c r="AH67" s="166"/>
      <c r="AI67" s="166"/>
      <c r="AJ67" s="166"/>
      <c r="AK67" s="166"/>
      <c r="AL67" s="166"/>
      <c r="AM67" s="166"/>
      <c r="AN67" s="166"/>
      <c r="AO67" s="166"/>
      <c r="AP67" s="166"/>
      <c r="AQ67" s="166"/>
      <c r="AR67" s="166"/>
      <c r="AS67" s="166"/>
      <c r="AT67" s="166"/>
      <c r="AU67" s="166"/>
      <c r="AV67" s="166"/>
      <c r="AW67" s="166"/>
    </row>
    <row r="68" spans="20:49" ht="39.950000000000003" customHeight="1" x14ac:dyDescent="0.25">
      <c r="T68" s="171"/>
      <c r="U68" s="171"/>
      <c r="V68" s="171"/>
      <c r="W68" s="171"/>
      <c r="X68" s="171"/>
      <c r="Y68" s="171"/>
      <c r="Z68" s="171"/>
      <c r="AA68" s="171"/>
      <c r="AB68" s="171"/>
      <c r="AC68" s="171"/>
      <c r="AD68" s="171"/>
      <c r="AE68" s="171"/>
      <c r="AF68" s="166"/>
      <c r="AG68" s="166"/>
      <c r="AH68" s="166"/>
      <c r="AI68" s="166"/>
      <c r="AJ68" s="166"/>
      <c r="AK68" s="166"/>
      <c r="AL68" s="166"/>
      <c r="AM68" s="166"/>
      <c r="AN68" s="166"/>
      <c r="AO68" s="166"/>
      <c r="AP68" s="166"/>
      <c r="AQ68" s="166"/>
      <c r="AR68" s="166"/>
      <c r="AS68" s="166"/>
      <c r="AT68" s="166"/>
      <c r="AU68" s="166"/>
      <c r="AV68" s="166"/>
      <c r="AW68" s="166"/>
    </row>
    <row r="69" spans="20:49" ht="39.950000000000003" customHeight="1" x14ac:dyDescent="0.25">
      <c r="T69" s="171"/>
      <c r="U69" s="171"/>
      <c r="V69" s="171"/>
      <c r="W69" s="171"/>
      <c r="X69" s="171"/>
      <c r="Y69" s="171"/>
      <c r="Z69" s="171"/>
      <c r="AA69" s="171"/>
      <c r="AB69" s="171"/>
      <c r="AC69" s="171"/>
      <c r="AD69" s="171"/>
      <c r="AE69" s="171"/>
      <c r="AF69" s="166"/>
      <c r="AG69" s="166"/>
      <c r="AH69" s="166"/>
      <c r="AI69" s="166"/>
      <c r="AJ69" s="166"/>
      <c r="AK69" s="166"/>
      <c r="AL69" s="166"/>
      <c r="AM69" s="166"/>
      <c r="AN69" s="166"/>
      <c r="AO69" s="166"/>
      <c r="AP69" s="166"/>
      <c r="AQ69" s="166"/>
      <c r="AR69" s="166"/>
      <c r="AS69" s="166"/>
      <c r="AT69" s="166"/>
      <c r="AU69" s="166"/>
      <c r="AV69" s="166"/>
      <c r="AW69" s="166"/>
    </row>
    <row r="70" spans="20:49" ht="39.950000000000003" customHeight="1" x14ac:dyDescent="0.25">
      <c r="T70" s="171"/>
      <c r="U70" s="171"/>
      <c r="V70" s="171"/>
      <c r="W70" s="171"/>
      <c r="X70" s="171"/>
      <c r="Y70" s="171"/>
      <c r="Z70" s="171"/>
      <c r="AA70" s="171"/>
      <c r="AB70" s="171"/>
      <c r="AC70" s="171"/>
      <c r="AD70" s="171"/>
      <c r="AE70" s="171"/>
      <c r="AF70" s="166"/>
      <c r="AG70" s="166"/>
      <c r="AH70" s="166"/>
      <c r="AI70" s="166"/>
      <c r="AJ70" s="166"/>
      <c r="AK70" s="166"/>
      <c r="AL70" s="166"/>
      <c r="AM70" s="166"/>
      <c r="AN70" s="166"/>
      <c r="AO70" s="166"/>
      <c r="AP70" s="166"/>
      <c r="AQ70" s="166"/>
      <c r="AR70" s="166"/>
      <c r="AS70" s="166"/>
      <c r="AT70" s="166"/>
      <c r="AU70" s="166"/>
      <c r="AV70" s="166"/>
      <c r="AW70" s="166"/>
    </row>
    <row r="71" spans="20:49" ht="39.950000000000003" customHeight="1" x14ac:dyDescent="0.25">
      <c r="T71" s="171"/>
      <c r="U71" s="171"/>
      <c r="V71" s="171"/>
      <c r="W71" s="171"/>
      <c r="X71" s="171"/>
      <c r="Y71" s="171"/>
      <c r="Z71" s="171"/>
      <c r="AA71" s="171"/>
      <c r="AB71" s="171"/>
      <c r="AC71" s="171"/>
      <c r="AD71" s="171"/>
      <c r="AE71" s="171"/>
      <c r="AF71" s="166"/>
      <c r="AG71" s="166"/>
      <c r="AH71" s="166"/>
      <c r="AI71" s="166"/>
      <c r="AJ71" s="166"/>
      <c r="AK71" s="166"/>
      <c r="AL71" s="166"/>
      <c r="AM71" s="166"/>
      <c r="AN71" s="166"/>
      <c r="AO71" s="166"/>
      <c r="AP71" s="166"/>
      <c r="AQ71" s="166"/>
      <c r="AR71" s="166"/>
      <c r="AS71" s="166"/>
      <c r="AT71" s="166"/>
      <c r="AU71" s="166"/>
      <c r="AV71" s="166"/>
      <c r="AW71" s="166"/>
    </row>
    <row r="72" spans="20:49" ht="39.950000000000003" customHeight="1" x14ac:dyDescent="0.25">
      <c r="T72" s="171"/>
      <c r="U72" s="171"/>
      <c r="V72" s="171"/>
      <c r="W72" s="171"/>
      <c r="X72" s="171"/>
      <c r="Y72" s="171"/>
      <c r="Z72" s="171"/>
      <c r="AA72" s="171"/>
      <c r="AB72" s="171"/>
      <c r="AC72" s="171"/>
      <c r="AD72" s="171"/>
      <c r="AE72" s="171"/>
      <c r="AF72" s="166"/>
      <c r="AG72" s="166"/>
      <c r="AH72" s="166"/>
      <c r="AI72" s="166"/>
      <c r="AJ72" s="166"/>
      <c r="AK72" s="166"/>
      <c r="AL72" s="166"/>
      <c r="AM72" s="166"/>
      <c r="AN72" s="166"/>
      <c r="AO72" s="166"/>
      <c r="AP72" s="166"/>
      <c r="AQ72" s="166"/>
      <c r="AR72" s="166"/>
      <c r="AS72" s="166"/>
      <c r="AT72" s="166"/>
      <c r="AU72" s="166"/>
      <c r="AV72" s="166"/>
      <c r="AW72" s="166"/>
    </row>
    <row r="73" spans="20:49" ht="39.950000000000003" customHeight="1" x14ac:dyDescent="0.25">
      <c r="T73" s="171"/>
      <c r="U73" s="171"/>
      <c r="V73" s="171"/>
      <c r="W73" s="171"/>
      <c r="X73" s="171"/>
      <c r="Y73" s="171"/>
      <c r="Z73" s="171"/>
      <c r="AA73" s="171"/>
      <c r="AB73" s="171"/>
      <c r="AC73" s="171"/>
      <c r="AD73" s="171"/>
      <c r="AE73" s="171"/>
      <c r="AF73" s="166"/>
      <c r="AG73" s="166"/>
      <c r="AH73" s="166"/>
      <c r="AI73" s="166"/>
      <c r="AJ73" s="166"/>
      <c r="AK73" s="166"/>
      <c r="AL73" s="166"/>
      <c r="AM73" s="166"/>
      <c r="AN73" s="166"/>
      <c r="AO73" s="166"/>
      <c r="AP73" s="166"/>
      <c r="AQ73" s="166"/>
      <c r="AR73" s="166"/>
      <c r="AS73" s="166"/>
      <c r="AT73" s="166"/>
      <c r="AU73" s="166"/>
      <c r="AV73" s="166"/>
      <c r="AW73" s="166"/>
    </row>
    <row r="74" spans="20:49" ht="39.950000000000003" customHeight="1" x14ac:dyDescent="0.25">
      <c r="T74" s="171"/>
      <c r="U74" s="171"/>
      <c r="V74" s="171"/>
      <c r="W74" s="171"/>
      <c r="X74" s="171"/>
      <c r="Y74" s="171"/>
      <c r="Z74" s="171"/>
      <c r="AA74" s="171"/>
      <c r="AB74" s="171"/>
      <c r="AC74" s="171"/>
      <c r="AD74" s="171"/>
      <c r="AE74" s="171"/>
      <c r="AF74" s="166"/>
      <c r="AG74" s="166"/>
      <c r="AH74" s="166"/>
      <c r="AI74" s="166"/>
      <c r="AJ74" s="166"/>
      <c r="AK74" s="166"/>
      <c r="AL74" s="166"/>
      <c r="AM74" s="166"/>
      <c r="AN74" s="166"/>
      <c r="AO74" s="166"/>
      <c r="AP74" s="166"/>
      <c r="AQ74" s="166"/>
      <c r="AR74" s="166"/>
      <c r="AS74" s="166"/>
      <c r="AT74" s="166"/>
      <c r="AU74" s="166"/>
      <c r="AV74" s="166"/>
      <c r="AW74" s="166"/>
    </row>
    <row r="75" spans="20:49" ht="39.950000000000003" customHeight="1" x14ac:dyDescent="0.25">
      <c r="T75" s="171"/>
      <c r="U75" s="171"/>
      <c r="V75" s="171"/>
      <c r="W75" s="171"/>
      <c r="X75" s="171"/>
      <c r="Y75" s="171"/>
      <c r="Z75" s="171"/>
      <c r="AA75" s="171"/>
      <c r="AB75" s="171"/>
      <c r="AC75" s="171"/>
      <c r="AD75" s="171"/>
      <c r="AE75" s="171"/>
      <c r="AF75" s="166"/>
      <c r="AG75" s="166"/>
      <c r="AH75" s="166"/>
      <c r="AI75" s="166"/>
      <c r="AJ75" s="166"/>
      <c r="AK75" s="166"/>
      <c r="AL75" s="166"/>
      <c r="AM75" s="166"/>
      <c r="AN75" s="166"/>
      <c r="AO75" s="166"/>
      <c r="AP75" s="166"/>
      <c r="AQ75" s="166"/>
      <c r="AR75" s="166"/>
      <c r="AS75" s="166"/>
      <c r="AT75" s="166"/>
      <c r="AU75" s="166"/>
      <c r="AV75" s="166"/>
      <c r="AW75" s="166"/>
    </row>
    <row r="76" spans="20:49" ht="39.950000000000003" customHeight="1" x14ac:dyDescent="0.25">
      <c r="T76" s="171"/>
      <c r="U76" s="171"/>
      <c r="V76" s="171"/>
      <c r="W76" s="171"/>
      <c r="X76" s="171"/>
      <c r="Y76" s="171"/>
      <c r="Z76" s="171"/>
      <c r="AA76" s="171"/>
      <c r="AB76" s="171"/>
      <c r="AC76" s="171"/>
      <c r="AD76" s="171"/>
      <c r="AE76" s="171"/>
      <c r="AF76" s="166"/>
      <c r="AG76" s="166"/>
      <c r="AH76" s="166"/>
      <c r="AI76" s="166"/>
      <c r="AJ76" s="166"/>
      <c r="AK76" s="166"/>
      <c r="AL76" s="166"/>
      <c r="AM76" s="166"/>
      <c r="AN76" s="166"/>
      <c r="AO76" s="166"/>
      <c r="AP76" s="166"/>
      <c r="AQ76" s="166"/>
      <c r="AR76" s="166"/>
      <c r="AS76" s="166"/>
      <c r="AT76" s="166"/>
      <c r="AU76" s="166"/>
      <c r="AV76" s="166"/>
      <c r="AW76" s="166"/>
    </row>
    <row r="77" spans="20:49" ht="39.950000000000003" customHeight="1" x14ac:dyDescent="0.25">
      <c r="T77" s="171"/>
      <c r="U77" s="171"/>
      <c r="V77" s="171"/>
      <c r="W77" s="171"/>
      <c r="X77" s="171"/>
      <c r="Y77" s="171"/>
      <c r="Z77" s="171"/>
      <c r="AA77" s="171"/>
      <c r="AB77" s="171"/>
      <c r="AC77" s="171"/>
      <c r="AD77" s="171"/>
      <c r="AE77" s="171"/>
      <c r="AF77" s="166"/>
      <c r="AG77" s="166"/>
      <c r="AH77" s="166"/>
      <c r="AI77" s="166"/>
      <c r="AJ77" s="166"/>
      <c r="AK77" s="166"/>
      <c r="AL77" s="166"/>
      <c r="AM77" s="166"/>
      <c r="AN77" s="166"/>
      <c r="AO77" s="166"/>
      <c r="AP77" s="166"/>
      <c r="AQ77" s="166"/>
      <c r="AR77" s="166"/>
      <c r="AS77" s="166"/>
      <c r="AT77" s="166"/>
      <c r="AU77" s="166"/>
      <c r="AV77" s="166"/>
      <c r="AW77" s="166"/>
    </row>
    <row r="78" spans="20:49" ht="39.950000000000003" customHeight="1" x14ac:dyDescent="0.25">
      <c r="T78" s="171"/>
      <c r="U78" s="171"/>
      <c r="V78" s="171"/>
      <c r="W78" s="171"/>
      <c r="X78" s="171"/>
      <c r="Y78" s="171"/>
      <c r="Z78" s="171"/>
      <c r="AA78" s="171"/>
      <c r="AB78" s="171"/>
      <c r="AC78" s="171"/>
      <c r="AD78" s="171"/>
      <c r="AE78" s="171"/>
      <c r="AF78" s="166"/>
      <c r="AG78" s="166"/>
      <c r="AH78" s="166"/>
      <c r="AI78" s="166"/>
      <c r="AJ78" s="166"/>
      <c r="AK78" s="166"/>
      <c r="AL78" s="166"/>
      <c r="AM78" s="166"/>
      <c r="AN78" s="166"/>
      <c r="AO78" s="166"/>
      <c r="AP78" s="166"/>
      <c r="AQ78" s="166"/>
      <c r="AR78" s="166"/>
      <c r="AS78" s="166"/>
      <c r="AT78" s="166"/>
      <c r="AU78" s="166"/>
      <c r="AV78" s="166"/>
      <c r="AW78" s="166"/>
    </row>
    <row r="79" spans="20:49" ht="39.950000000000003" customHeight="1" x14ac:dyDescent="0.25">
      <c r="T79" s="171"/>
      <c r="U79" s="171"/>
      <c r="V79" s="171"/>
      <c r="W79" s="171"/>
      <c r="X79" s="171"/>
      <c r="Y79" s="171"/>
      <c r="Z79" s="171"/>
      <c r="AA79" s="171"/>
      <c r="AB79" s="171"/>
      <c r="AC79" s="171"/>
      <c r="AD79" s="171"/>
      <c r="AE79" s="171"/>
      <c r="AF79" s="166"/>
      <c r="AG79" s="166"/>
      <c r="AH79" s="166"/>
      <c r="AI79" s="166"/>
      <c r="AJ79" s="166"/>
      <c r="AK79" s="166"/>
      <c r="AL79" s="166"/>
      <c r="AM79" s="166"/>
      <c r="AN79" s="166"/>
      <c r="AO79" s="166"/>
      <c r="AP79" s="166"/>
      <c r="AQ79" s="166"/>
      <c r="AR79" s="166"/>
      <c r="AS79" s="166"/>
      <c r="AT79" s="166"/>
      <c r="AU79" s="166"/>
      <c r="AV79" s="166"/>
      <c r="AW79" s="166"/>
    </row>
    <row r="80" spans="20:49" ht="39.950000000000003" customHeight="1" x14ac:dyDescent="0.25">
      <c r="T80" s="171"/>
      <c r="U80" s="171"/>
      <c r="V80" s="171"/>
      <c r="W80" s="171"/>
      <c r="X80" s="171"/>
      <c r="Y80" s="171"/>
      <c r="Z80" s="171"/>
      <c r="AA80" s="171"/>
      <c r="AB80" s="171"/>
      <c r="AC80" s="171"/>
      <c r="AD80" s="171"/>
      <c r="AE80" s="171"/>
      <c r="AF80" s="166"/>
      <c r="AG80" s="166"/>
      <c r="AH80" s="166"/>
      <c r="AI80" s="166"/>
      <c r="AJ80" s="166"/>
      <c r="AK80" s="166"/>
      <c r="AL80" s="166"/>
      <c r="AM80" s="166"/>
      <c r="AN80" s="166"/>
      <c r="AO80" s="166"/>
      <c r="AP80" s="166"/>
      <c r="AQ80" s="166"/>
      <c r="AR80" s="166"/>
      <c r="AS80" s="166"/>
      <c r="AT80" s="166"/>
      <c r="AU80" s="166"/>
      <c r="AV80" s="166"/>
      <c r="AW80" s="166"/>
    </row>
    <row r="81" spans="20:49" ht="39.950000000000003" customHeight="1" x14ac:dyDescent="0.25">
      <c r="T81" s="171"/>
      <c r="U81" s="171"/>
      <c r="V81" s="171"/>
      <c r="W81" s="171"/>
      <c r="X81" s="171"/>
      <c r="Y81" s="171"/>
      <c r="Z81" s="171"/>
      <c r="AA81" s="171"/>
      <c r="AB81" s="171"/>
      <c r="AC81" s="171"/>
      <c r="AD81" s="171"/>
      <c r="AE81" s="171"/>
      <c r="AF81" s="166"/>
      <c r="AG81" s="166"/>
      <c r="AH81" s="166"/>
      <c r="AI81" s="166"/>
      <c r="AJ81" s="166"/>
      <c r="AK81" s="166"/>
      <c r="AL81" s="166"/>
      <c r="AM81" s="166"/>
      <c r="AN81" s="166"/>
      <c r="AO81" s="166"/>
      <c r="AP81" s="166"/>
      <c r="AQ81" s="166"/>
      <c r="AR81" s="166"/>
      <c r="AS81" s="166"/>
      <c r="AT81" s="166"/>
      <c r="AU81" s="166"/>
      <c r="AV81" s="166"/>
      <c r="AW81" s="166"/>
    </row>
    <row r="82" spans="20:49" ht="39.950000000000003" customHeight="1" x14ac:dyDescent="0.25">
      <c r="T82" s="171"/>
      <c r="U82" s="171"/>
      <c r="V82" s="171"/>
      <c r="W82" s="171"/>
      <c r="X82" s="171"/>
      <c r="Y82" s="171"/>
      <c r="Z82" s="171"/>
      <c r="AA82" s="171"/>
      <c r="AB82" s="171"/>
      <c r="AC82" s="171"/>
      <c r="AD82" s="171"/>
      <c r="AE82" s="171"/>
      <c r="AF82" s="166"/>
      <c r="AG82" s="166"/>
      <c r="AH82" s="166"/>
      <c r="AI82" s="166"/>
      <c r="AJ82" s="166"/>
      <c r="AK82" s="166"/>
      <c r="AL82" s="166"/>
      <c r="AM82" s="166"/>
      <c r="AN82" s="166"/>
      <c r="AO82" s="166"/>
      <c r="AP82" s="166"/>
      <c r="AQ82" s="166"/>
      <c r="AR82" s="166"/>
      <c r="AS82" s="166"/>
      <c r="AT82" s="166"/>
      <c r="AU82" s="166"/>
      <c r="AV82" s="166"/>
      <c r="AW82" s="166"/>
    </row>
    <row r="83" spans="20:49" ht="39.950000000000003" customHeight="1" x14ac:dyDescent="0.25">
      <c r="T83" s="171"/>
      <c r="U83" s="171"/>
      <c r="V83" s="171"/>
      <c r="W83" s="171"/>
      <c r="X83" s="171"/>
      <c r="Y83" s="171"/>
      <c r="Z83" s="171"/>
      <c r="AA83" s="171"/>
      <c r="AB83" s="171"/>
      <c r="AC83" s="171"/>
      <c r="AD83" s="171"/>
      <c r="AE83" s="171"/>
      <c r="AF83" s="166"/>
      <c r="AG83" s="166"/>
      <c r="AH83" s="166"/>
      <c r="AI83" s="166"/>
      <c r="AJ83" s="166"/>
      <c r="AK83" s="166"/>
      <c r="AL83" s="166"/>
      <c r="AM83" s="166"/>
      <c r="AN83" s="166"/>
      <c r="AO83" s="166"/>
      <c r="AP83" s="166"/>
      <c r="AQ83" s="166"/>
      <c r="AR83" s="166"/>
      <c r="AS83" s="166"/>
      <c r="AT83" s="166"/>
      <c r="AU83" s="166"/>
      <c r="AV83" s="166"/>
      <c r="AW83" s="166"/>
    </row>
    <row r="84" spans="20:49" ht="39.950000000000003" customHeight="1" x14ac:dyDescent="0.25">
      <c r="T84" s="171"/>
      <c r="U84" s="171"/>
      <c r="V84" s="171"/>
      <c r="W84" s="171"/>
      <c r="X84" s="171"/>
      <c r="Y84" s="171"/>
      <c r="Z84" s="171"/>
      <c r="AA84" s="171"/>
      <c r="AB84" s="171"/>
      <c r="AC84" s="171"/>
      <c r="AD84" s="171"/>
      <c r="AE84" s="171"/>
      <c r="AF84" s="166"/>
      <c r="AG84" s="166"/>
      <c r="AH84" s="166"/>
      <c r="AI84" s="166"/>
      <c r="AJ84" s="166"/>
      <c r="AK84" s="166"/>
      <c r="AL84" s="166"/>
      <c r="AM84" s="166"/>
      <c r="AN84" s="166"/>
      <c r="AO84" s="166"/>
      <c r="AP84" s="166"/>
      <c r="AQ84" s="166"/>
      <c r="AR84" s="166"/>
      <c r="AS84" s="166"/>
      <c r="AT84" s="166"/>
      <c r="AU84" s="166"/>
      <c r="AV84" s="166"/>
      <c r="AW84" s="166"/>
    </row>
    <row r="85" spans="20:49" ht="39.950000000000003" customHeight="1" x14ac:dyDescent="0.25">
      <c r="T85" s="171"/>
      <c r="U85" s="171"/>
      <c r="V85" s="171"/>
      <c r="W85" s="171"/>
      <c r="X85" s="171"/>
      <c r="Y85" s="171"/>
      <c r="Z85" s="171"/>
      <c r="AA85" s="171"/>
      <c r="AB85" s="171"/>
      <c r="AC85" s="171"/>
      <c r="AD85" s="171"/>
      <c r="AE85" s="171"/>
      <c r="AF85" s="166"/>
      <c r="AG85" s="166"/>
      <c r="AH85" s="166"/>
      <c r="AI85" s="166"/>
      <c r="AJ85" s="166"/>
      <c r="AK85" s="166"/>
      <c r="AL85" s="166"/>
      <c r="AM85" s="166"/>
      <c r="AN85" s="166"/>
      <c r="AO85" s="166"/>
      <c r="AP85" s="166"/>
      <c r="AQ85" s="166"/>
      <c r="AR85" s="166"/>
      <c r="AS85" s="166"/>
      <c r="AT85" s="166"/>
      <c r="AU85" s="166"/>
      <c r="AV85" s="166"/>
      <c r="AW85" s="166"/>
    </row>
    <row r="86" spans="20:49" ht="39.950000000000003" customHeight="1" x14ac:dyDescent="0.25">
      <c r="T86" s="171"/>
      <c r="U86" s="171"/>
      <c r="V86" s="171"/>
      <c r="W86" s="171"/>
      <c r="X86" s="171"/>
      <c r="Y86" s="171"/>
      <c r="Z86" s="171"/>
      <c r="AA86" s="171"/>
      <c r="AB86" s="171"/>
      <c r="AC86" s="171"/>
      <c r="AD86" s="171"/>
      <c r="AE86" s="171"/>
      <c r="AF86" s="166"/>
      <c r="AG86" s="166"/>
      <c r="AH86" s="166"/>
      <c r="AI86" s="166"/>
      <c r="AJ86" s="166"/>
      <c r="AK86" s="166"/>
      <c r="AL86" s="166"/>
      <c r="AM86" s="166"/>
      <c r="AN86" s="166"/>
      <c r="AO86" s="166"/>
      <c r="AP86" s="166"/>
      <c r="AQ86" s="166"/>
      <c r="AR86" s="166"/>
      <c r="AS86" s="166"/>
      <c r="AT86" s="166"/>
      <c r="AU86" s="166"/>
      <c r="AV86" s="166"/>
      <c r="AW86" s="166"/>
    </row>
    <row r="87" spans="20:49" ht="39.950000000000003" customHeight="1" x14ac:dyDescent="0.25">
      <c r="T87" s="171"/>
      <c r="U87" s="171"/>
      <c r="V87" s="171"/>
      <c r="W87" s="171"/>
      <c r="X87" s="171"/>
      <c r="Y87" s="171"/>
      <c r="Z87" s="171"/>
      <c r="AA87" s="171"/>
      <c r="AB87" s="171"/>
      <c r="AC87" s="171"/>
      <c r="AD87" s="171"/>
      <c r="AE87" s="171"/>
      <c r="AF87" s="166"/>
      <c r="AG87" s="166"/>
      <c r="AH87" s="166"/>
      <c r="AI87" s="166"/>
      <c r="AJ87" s="166"/>
      <c r="AK87" s="166"/>
      <c r="AL87" s="166"/>
      <c r="AM87" s="166"/>
      <c r="AN87" s="166"/>
      <c r="AO87" s="166"/>
      <c r="AP87" s="166"/>
      <c r="AQ87" s="166"/>
      <c r="AR87" s="166"/>
      <c r="AS87" s="166"/>
      <c r="AT87" s="166"/>
      <c r="AU87" s="166"/>
      <c r="AV87" s="166"/>
      <c r="AW87" s="166"/>
    </row>
    <row r="88" spans="20:49" ht="39.950000000000003" customHeight="1" x14ac:dyDescent="0.25">
      <c r="T88" s="171"/>
      <c r="U88" s="171"/>
      <c r="V88" s="171"/>
      <c r="W88" s="171"/>
      <c r="X88" s="171"/>
      <c r="Y88" s="171"/>
      <c r="Z88" s="171"/>
      <c r="AA88" s="171"/>
      <c r="AB88" s="171"/>
      <c r="AC88" s="171"/>
      <c r="AD88" s="171"/>
      <c r="AE88" s="171"/>
      <c r="AF88" s="166"/>
      <c r="AG88" s="166"/>
      <c r="AH88" s="166"/>
      <c r="AI88" s="166"/>
      <c r="AJ88" s="166"/>
      <c r="AK88" s="166"/>
      <c r="AL88" s="166"/>
      <c r="AM88" s="166"/>
      <c r="AN88" s="166"/>
      <c r="AO88" s="166"/>
      <c r="AP88" s="166"/>
      <c r="AQ88" s="166"/>
      <c r="AR88" s="166"/>
      <c r="AS88" s="166"/>
      <c r="AT88" s="166"/>
      <c r="AU88" s="166"/>
      <c r="AV88" s="166"/>
      <c r="AW88" s="166"/>
    </row>
    <row r="89" spans="20:49" ht="39.950000000000003" customHeight="1" x14ac:dyDescent="0.25">
      <c r="T89" s="171"/>
      <c r="U89" s="171"/>
      <c r="V89" s="171"/>
      <c r="W89" s="171"/>
      <c r="X89" s="171"/>
      <c r="Y89" s="171"/>
      <c r="Z89" s="171"/>
      <c r="AA89" s="171"/>
      <c r="AB89" s="171"/>
      <c r="AC89" s="171"/>
      <c r="AD89" s="171"/>
      <c r="AE89" s="171"/>
      <c r="AF89" s="166"/>
      <c r="AG89" s="166"/>
      <c r="AH89" s="166"/>
      <c r="AI89" s="166"/>
      <c r="AJ89" s="166"/>
      <c r="AK89" s="166"/>
      <c r="AL89" s="166"/>
      <c r="AM89" s="166"/>
      <c r="AN89" s="166"/>
      <c r="AO89" s="166"/>
      <c r="AP89" s="166"/>
      <c r="AQ89" s="166"/>
      <c r="AR89" s="166"/>
      <c r="AS89" s="166"/>
      <c r="AT89" s="166"/>
      <c r="AU89" s="166"/>
      <c r="AV89" s="166"/>
      <c r="AW89" s="166"/>
    </row>
    <row r="90" spans="20:49" ht="39.950000000000003" customHeight="1" x14ac:dyDescent="0.25">
      <c r="T90" s="171"/>
      <c r="U90" s="171"/>
      <c r="V90" s="171"/>
      <c r="W90" s="171"/>
      <c r="X90" s="171"/>
      <c r="Y90" s="171"/>
      <c r="Z90" s="171"/>
      <c r="AA90" s="171"/>
      <c r="AB90" s="171"/>
      <c r="AC90" s="171"/>
      <c r="AD90" s="171"/>
      <c r="AE90" s="171"/>
      <c r="AF90" s="166"/>
      <c r="AG90" s="166"/>
      <c r="AH90" s="166"/>
      <c r="AI90" s="166"/>
      <c r="AJ90" s="166"/>
      <c r="AK90" s="166"/>
      <c r="AL90" s="166"/>
      <c r="AM90" s="166"/>
      <c r="AN90" s="166"/>
      <c r="AO90" s="166"/>
      <c r="AP90" s="166"/>
      <c r="AQ90" s="166"/>
      <c r="AR90" s="166"/>
      <c r="AS90" s="166"/>
      <c r="AT90" s="166"/>
      <c r="AU90" s="166"/>
      <c r="AV90" s="166"/>
      <c r="AW90" s="166"/>
    </row>
    <row r="91" spans="20:49" ht="39.950000000000003" customHeight="1" x14ac:dyDescent="0.25">
      <c r="T91" s="171"/>
      <c r="U91" s="171"/>
      <c r="V91" s="171"/>
      <c r="W91" s="171"/>
      <c r="X91" s="171"/>
      <c r="Y91" s="171"/>
      <c r="Z91" s="171"/>
      <c r="AA91" s="171"/>
      <c r="AB91" s="171"/>
      <c r="AC91" s="171"/>
      <c r="AD91" s="171"/>
      <c r="AE91" s="171"/>
      <c r="AF91" s="166"/>
      <c r="AG91" s="166"/>
      <c r="AH91" s="166"/>
      <c r="AI91" s="166"/>
      <c r="AJ91" s="166"/>
      <c r="AK91" s="166"/>
      <c r="AL91" s="166"/>
      <c r="AM91" s="166"/>
      <c r="AN91" s="166"/>
      <c r="AO91" s="166"/>
      <c r="AP91" s="166"/>
      <c r="AQ91" s="166"/>
      <c r="AR91" s="166"/>
      <c r="AS91" s="166"/>
      <c r="AT91" s="166"/>
      <c r="AU91" s="166"/>
      <c r="AV91" s="166"/>
      <c r="AW91" s="166"/>
    </row>
    <row r="92" spans="20:49" ht="39.950000000000003" customHeight="1" x14ac:dyDescent="0.25">
      <c r="T92" s="171"/>
      <c r="U92" s="171"/>
      <c r="V92" s="171"/>
      <c r="W92" s="171"/>
      <c r="X92" s="171"/>
      <c r="Y92" s="171"/>
      <c r="Z92" s="171"/>
      <c r="AA92" s="171"/>
      <c r="AB92" s="171"/>
      <c r="AC92" s="171"/>
      <c r="AD92" s="171"/>
      <c r="AE92" s="171"/>
      <c r="AF92" s="166"/>
      <c r="AG92" s="166"/>
      <c r="AH92" s="166"/>
      <c r="AI92" s="166"/>
      <c r="AJ92" s="166"/>
      <c r="AK92" s="166"/>
      <c r="AL92" s="166"/>
      <c r="AM92" s="166"/>
      <c r="AN92" s="166"/>
      <c r="AO92" s="166"/>
      <c r="AP92" s="166"/>
      <c r="AQ92" s="166"/>
      <c r="AR92" s="166"/>
      <c r="AS92" s="166"/>
      <c r="AT92" s="166"/>
      <c r="AU92" s="166"/>
      <c r="AV92" s="166"/>
      <c r="AW92" s="166"/>
    </row>
    <row r="93" spans="20:49" ht="39.950000000000003" customHeight="1" x14ac:dyDescent="0.25">
      <c r="T93" s="171"/>
      <c r="U93" s="171"/>
      <c r="V93" s="171"/>
      <c r="W93" s="171"/>
      <c r="X93" s="171"/>
      <c r="Y93" s="171"/>
      <c r="Z93" s="171"/>
      <c r="AA93" s="171"/>
      <c r="AB93" s="171"/>
      <c r="AC93" s="171"/>
      <c r="AD93" s="171"/>
      <c r="AE93" s="171"/>
      <c r="AF93" s="166"/>
      <c r="AG93" s="166"/>
      <c r="AH93" s="166"/>
      <c r="AI93" s="166"/>
      <c r="AJ93" s="166"/>
      <c r="AK93" s="166"/>
      <c r="AL93" s="166"/>
      <c r="AM93" s="166"/>
      <c r="AN93" s="166"/>
      <c r="AO93" s="166"/>
      <c r="AP93" s="166"/>
      <c r="AQ93" s="166"/>
      <c r="AR93" s="166"/>
      <c r="AS93" s="166"/>
      <c r="AT93" s="166"/>
      <c r="AU93" s="166"/>
      <c r="AV93" s="166"/>
      <c r="AW93" s="166"/>
    </row>
    <row r="94" spans="20:49" ht="39.950000000000003" customHeight="1" x14ac:dyDescent="0.25">
      <c r="T94" s="171"/>
      <c r="U94" s="171"/>
      <c r="V94" s="171"/>
      <c r="W94" s="171"/>
      <c r="X94" s="171"/>
      <c r="Y94" s="171"/>
      <c r="Z94" s="171"/>
      <c r="AA94" s="171"/>
      <c r="AB94" s="171"/>
      <c r="AC94" s="171"/>
      <c r="AD94" s="171"/>
      <c r="AE94" s="171"/>
      <c r="AF94" s="166"/>
      <c r="AG94" s="166"/>
      <c r="AH94" s="166"/>
      <c r="AI94" s="166"/>
      <c r="AJ94" s="166"/>
      <c r="AK94" s="166"/>
      <c r="AL94" s="166"/>
      <c r="AM94" s="166"/>
      <c r="AN94" s="166"/>
      <c r="AO94" s="166"/>
      <c r="AP94" s="166"/>
      <c r="AQ94" s="166"/>
      <c r="AR94" s="166"/>
      <c r="AS94" s="166"/>
      <c r="AT94" s="166"/>
      <c r="AU94" s="166"/>
      <c r="AV94" s="166"/>
      <c r="AW94" s="166"/>
    </row>
    <row r="95" spans="20:49" ht="39.950000000000003" customHeight="1" x14ac:dyDescent="0.25">
      <c r="T95" s="171"/>
      <c r="U95" s="171"/>
      <c r="V95" s="171"/>
      <c r="W95" s="171"/>
      <c r="X95" s="171"/>
      <c r="Y95" s="171"/>
      <c r="Z95" s="171"/>
      <c r="AA95" s="171"/>
      <c r="AB95" s="171"/>
      <c r="AC95" s="171"/>
      <c r="AD95" s="171"/>
      <c r="AE95" s="171"/>
      <c r="AF95" s="166"/>
      <c r="AG95" s="166"/>
      <c r="AH95" s="166"/>
      <c r="AI95" s="166"/>
      <c r="AJ95" s="166"/>
      <c r="AK95" s="166"/>
      <c r="AL95" s="166"/>
      <c r="AM95" s="166"/>
      <c r="AN95" s="166"/>
      <c r="AO95" s="166"/>
      <c r="AP95" s="166"/>
      <c r="AQ95" s="166"/>
      <c r="AR95" s="166"/>
      <c r="AS95" s="166"/>
      <c r="AT95" s="166"/>
      <c r="AU95" s="166"/>
      <c r="AV95" s="166"/>
      <c r="AW95" s="166"/>
    </row>
    <row r="96" spans="20:49" ht="39.950000000000003" customHeight="1" x14ac:dyDescent="0.25">
      <c r="T96" s="171"/>
      <c r="U96" s="171"/>
      <c r="V96" s="171"/>
      <c r="W96" s="171"/>
      <c r="X96" s="171"/>
      <c r="Y96" s="171"/>
      <c r="Z96" s="171"/>
      <c r="AA96" s="171"/>
      <c r="AB96" s="171"/>
      <c r="AC96" s="171"/>
      <c r="AD96" s="171"/>
      <c r="AE96" s="171"/>
      <c r="AF96" s="166"/>
      <c r="AG96" s="166"/>
      <c r="AH96" s="166"/>
      <c r="AI96" s="166"/>
      <c r="AJ96" s="166"/>
      <c r="AK96" s="166"/>
      <c r="AL96" s="166"/>
      <c r="AM96" s="166"/>
      <c r="AN96" s="166"/>
      <c r="AO96" s="166"/>
      <c r="AP96" s="166"/>
      <c r="AQ96" s="166"/>
      <c r="AR96" s="166"/>
      <c r="AS96" s="166"/>
      <c r="AT96" s="166"/>
      <c r="AU96" s="166"/>
      <c r="AV96" s="166"/>
      <c r="AW96" s="166"/>
    </row>
    <row r="97" spans="20:49" ht="39.950000000000003" customHeight="1" x14ac:dyDescent="0.25">
      <c r="T97" s="171"/>
      <c r="U97" s="171"/>
      <c r="V97" s="171"/>
      <c r="W97" s="171"/>
      <c r="X97" s="171"/>
      <c r="Y97" s="171"/>
      <c r="Z97" s="171"/>
      <c r="AA97" s="171"/>
      <c r="AB97" s="171"/>
      <c r="AC97" s="171"/>
      <c r="AD97" s="171"/>
      <c r="AE97" s="171"/>
      <c r="AF97" s="166"/>
      <c r="AG97" s="166"/>
      <c r="AH97" s="166"/>
      <c r="AI97" s="166"/>
      <c r="AJ97" s="166"/>
      <c r="AK97" s="166"/>
      <c r="AL97" s="166"/>
      <c r="AM97" s="166"/>
      <c r="AN97" s="166"/>
      <c r="AO97" s="166"/>
      <c r="AP97" s="166"/>
      <c r="AQ97" s="166"/>
      <c r="AR97" s="166"/>
      <c r="AS97" s="166"/>
      <c r="AT97" s="166"/>
      <c r="AU97" s="166"/>
      <c r="AV97" s="166"/>
      <c r="AW97" s="166"/>
    </row>
    <row r="98" spans="20:49" ht="39.950000000000003" customHeight="1" x14ac:dyDescent="0.25">
      <c r="T98" s="171"/>
      <c r="U98" s="171"/>
      <c r="V98" s="171"/>
      <c r="W98" s="171"/>
      <c r="X98" s="171"/>
      <c r="Y98" s="171"/>
      <c r="Z98" s="171"/>
      <c r="AA98" s="171"/>
      <c r="AB98" s="171"/>
      <c r="AC98" s="171"/>
      <c r="AD98" s="171"/>
      <c r="AE98" s="171"/>
      <c r="AF98" s="166"/>
      <c r="AG98" s="166"/>
      <c r="AH98" s="166"/>
      <c r="AI98" s="166"/>
      <c r="AJ98" s="166"/>
      <c r="AK98" s="166"/>
      <c r="AL98" s="166"/>
      <c r="AM98" s="166"/>
      <c r="AN98" s="166"/>
      <c r="AO98" s="166"/>
      <c r="AP98" s="166"/>
      <c r="AQ98" s="166"/>
      <c r="AR98" s="166"/>
      <c r="AS98" s="166"/>
      <c r="AT98" s="166"/>
      <c r="AU98" s="166"/>
      <c r="AV98" s="166"/>
      <c r="AW98" s="166"/>
    </row>
    <row r="99" spans="20:49" ht="39.950000000000003" customHeight="1" x14ac:dyDescent="0.25">
      <c r="T99" s="171"/>
      <c r="U99" s="171"/>
      <c r="V99" s="171"/>
      <c r="W99" s="171"/>
      <c r="X99" s="171"/>
      <c r="Y99" s="171"/>
      <c r="Z99" s="171"/>
      <c r="AA99" s="171"/>
      <c r="AB99" s="171"/>
      <c r="AC99" s="171"/>
      <c r="AD99" s="171"/>
      <c r="AE99" s="171"/>
      <c r="AF99" s="166"/>
      <c r="AG99" s="166"/>
      <c r="AH99" s="166"/>
      <c r="AI99" s="166"/>
      <c r="AJ99" s="166"/>
      <c r="AK99" s="166"/>
      <c r="AL99" s="166"/>
      <c r="AM99" s="166"/>
      <c r="AN99" s="166"/>
      <c r="AO99" s="166"/>
      <c r="AP99" s="166"/>
      <c r="AQ99" s="166"/>
      <c r="AR99" s="166"/>
      <c r="AS99" s="166"/>
      <c r="AT99" s="166"/>
      <c r="AU99" s="166"/>
      <c r="AV99" s="166"/>
      <c r="AW99" s="166"/>
    </row>
    <row r="100" spans="20:49" ht="39.950000000000003" customHeight="1" x14ac:dyDescent="0.25">
      <c r="T100" s="171"/>
      <c r="U100" s="171"/>
      <c r="V100" s="171"/>
      <c r="W100" s="171"/>
      <c r="X100" s="171"/>
      <c r="Y100" s="171"/>
      <c r="Z100" s="171"/>
      <c r="AA100" s="171"/>
      <c r="AB100" s="171"/>
      <c r="AC100" s="171"/>
      <c r="AD100" s="171"/>
      <c r="AE100" s="171"/>
      <c r="AF100" s="166"/>
      <c r="AG100" s="166"/>
      <c r="AH100" s="166"/>
      <c r="AI100" s="166"/>
      <c r="AJ100" s="166"/>
      <c r="AK100" s="166"/>
      <c r="AL100" s="166"/>
      <c r="AM100" s="166"/>
      <c r="AN100" s="166"/>
      <c r="AO100" s="166"/>
      <c r="AP100" s="166"/>
      <c r="AQ100" s="166"/>
      <c r="AR100" s="166"/>
      <c r="AS100" s="166"/>
      <c r="AT100" s="166"/>
      <c r="AU100" s="166"/>
      <c r="AV100" s="166"/>
      <c r="AW100" s="166"/>
    </row>
    <row r="101" spans="20:49" ht="39.950000000000003" customHeight="1" x14ac:dyDescent="0.25">
      <c r="T101" s="171"/>
      <c r="U101" s="171"/>
      <c r="V101" s="171"/>
      <c r="W101" s="171"/>
      <c r="X101" s="171"/>
      <c r="Y101" s="171"/>
      <c r="Z101" s="171"/>
      <c r="AA101" s="171"/>
      <c r="AB101" s="171"/>
      <c r="AC101" s="171"/>
      <c r="AD101" s="171"/>
      <c r="AE101" s="171"/>
      <c r="AF101" s="166"/>
      <c r="AG101" s="166"/>
      <c r="AH101" s="166"/>
      <c r="AI101" s="166"/>
      <c r="AJ101" s="166"/>
      <c r="AK101" s="166"/>
      <c r="AL101" s="166"/>
      <c r="AM101" s="166"/>
      <c r="AN101" s="166"/>
      <c r="AO101" s="166"/>
      <c r="AP101" s="166"/>
      <c r="AQ101" s="166"/>
      <c r="AR101" s="166"/>
      <c r="AS101" s="166"/>
      <c r="AT101" s="166"/>
      <c r="AU101" s="166"/>
      <c r="AV101" s="166"/>
      <c r="AW101" s="166"/>
    </row>
    <row r="102" spans="20:49" ht="39.950000000000003" customHeight="1" x14ac:dyDescent="0.25">
      <c r="T102" s="171"/>
      <c r="U102" s="171"/>
      <c r="V102" s="171"/>
      <c r="W102" s="171"/>
      <c r="X102" s="171"/>
      <c r="Y102" s="171"/>
      <c r="Z102" s="171"/>
      <c r="AA102" s="171"/>
      <c r="AB102" s="171"/>
      <c r="AC102" s="171"/>
      <c r="AD102" s="171"/>
      <c r="AE102" s="171"/>
      <c r="AF102" s="166"/>
      <c r="AG102" s="166"/>
      <c r="AH102" s="166"/>
      <c r="AI102" s="166"/>
      <c r="AJ102" s="166"/>
      <c r="AK102" s="166"/>
      <c r="AL102" s="166"/>
      <c r="AM102" s="166"/>
      <c r="AN102" s="166"/>
      <c r="AO102" s="166"/>
      <c r="AP102" s="166"/>
      <c r="AQ102" s="166"/>
      <c r="AR102" s="166"/>
      <c r="AS102" s="166"/>
      <c r="AT102" s="166"/>
      <c r="AU102" s="166"/>
      <c r="AV102" s="166"/>
      <c r="AW102" s="166"/>
    </row>
    <row r="103" spans="20:49" ht="39.950000000000003" customHeight="1" x14ac:dyDescent="0.25">
      <c r="T103" s="171"/>
      <c r="U103" s="171"/>
      <c r="V103" s="171"/>
      <c r="W103" s="171"/>
      <c r="X103" s="171"/>
      <c r="Y103" s="171"/>
      <c r="Z103" s="171"/>
      <c r="AA103" s="171"/>
      <c r="AB103" s="171"/>
      <c r="AC103" s="171"/>
      <c r="AD103" s="171"/>
      <c r="AE103" s="171"/>
      <c r="AF103" s="166"/>
      <c r="AG103" s="166"/>
      <c r="AH103" s="166"/>
      <c r="AI103" s="166"/>
      <c r="AJ103" s="166"/>
      <c r="AK103" s="166"/>
      <c r="AL103" s="166"/>
      <c r="AM103" s="166"/>
      <c r="AN103" s="166"/>
      <c r="AO103" s="166"/>
      <c r="AP103" s="166"/>
      <c r="AQ103" s="166"/>
      <c r="AR103" s="166"/>
      <c r="AS103" s="166"/>
      <c r="AT103" s="166"/>
      <c r="AU103" s="166"/>
      <c r="AV103" s="166"/>
      <c r="AW103" s="166"/>
    </row>
    <row r="104" spans="20:49" ht="39.950000000000003" customHeight="1" x14ac:dyDescent="0.25">
      <c r="T104" s="171"/>
      <c r="U104" s="171"/>
      <c r="V104" s="171"/>
      <c r="W104" s="171"/>
      <c r="X104" s="171"/>
      <c r="Y104" s="171"/>
      <c r="Z104" s="171"/>
      <c r="AA104" s="171"/>
      <c r="AB104" s="171"/>
      <c r="AC104" s="171"/>
      <c r="AD104" s="171"/>
      <c r="AE104" s="171"/>
      <c r="AF104" s="166"/>
      <c r="AG104" s="166"/>
      <c r="AH104" s="166"/>
      <c r="AI104" s="166"/>
      <c r="AJ104" s="166"/>
      <c r="AK104" s="166"/>
      <c r="AL104" s="166"/>
      <c r="AM104" s="166"/>
      <c r="AN104" s="166"/>
      <c r="AO104" s="166"/>
      <c r="AP104" s="166"/>
      <c r="AQ104" s="166"/>
      <c r="AR104" s="166"/>
      <c r="AS104" s="166"/>
      <c r="AT104" s="166"/>
      <c r="AU104" s="166"/>
      <c r="AV104" s="166"/>
      <c r="AW104" s="166"/>
    </row>
    <row r="105" spans="20:49" ht="39.950000000000003" customHeight="1" x14ac:dyDescent="0.25">
      <c r="T105" s="171"/>
      <c r="U105" s="171"/>
      <c r="V105" s="171"/>
      <c r="W105" s="171"/>
      <c r="X105" s="171"/>
      <c r="Y105" s="171"/>
      <c r="Z105" s="171"/>
      <c r="AA105" s="171"/>
      <c r="AB105" s="171"/>
      <c r="AC105" s="171"/>
      <c r="AD105" s="171"/>
      <c r="AE105" s="171"/>
      <c r="AF105" s="166"/>
      <c r="AG105" s="166"/>
      <c r="AH105" s="166"/>
      <c r="AI105" s="166"/>
      <c r="AJ105" s="166"/>
      <c r="AK105" s="166"/>
      <c r="AL105" s="166"/>
      <c r="AM105" s="166"/>
      <c r="AN105" s="166"/>
      <c r="AO105" s="166"/>
      <c r="AP105" s="166"/>
      <c r="AQ105" s="166"/>
      <c r="AR105" s="166"/>
      <c r="AS105" s="166"/>
      <c r="AT105" s="166"/>
      <c r="AU105" s="166"/>
      <c r="AV105" s="166"/>
      <c r="AW105" s="166"/>
    </row>
    <row r="106" spans="20:49" ht="39.950000000000003" customHeight="1" x14ac:dyDescent="0.25">
      <c r="T106" s="171"/>
      <c r="U106" s="171"/>
      <c r="V106" s="171"/>
      <c r="W106" s="171"/>
      <c r="X106" s="171"/>
      <c r="Y106" s="171"/>
      <c r="Z106" s="171"/>
      <c r="AA106" s="171"/>
      <c r="AB106" s="171"/>
      <c r="AC106" s="171"/>
      <c r="AD106" s="171"/>
      <c r="AE106" s="171"/>
      <c r="AF106" s="166"/>
      <c r="AG106" s="166"/>
      <c r="AH106" s="166"/>
      <c r="AI106" s="166"/>
      <c r="AJ106" s="166"/>
      <c r="AK106" s="166"/>
      <c r="AL106" s="166"/>
      <c r="AM106" s="166"/>
      <c r="AN106" s="166"/>
      <c r="AO106" s="166"/>
      <c r="AP106" s="166"/>
      <c r="AQ106" s="166"/>
      <c r="AR106" s="166"/>
      <c r="AS106" s="166"/>
      <c r="AT106" s="166"/>
      <c r="AU106" s="166"/>
      <c r="AV106" s="166"/>
      <c r="AW106" s="166"/>
    </row>
    <row r="107" spans="20:49" ht="39.950000000000003" customHeight="1" x14ac:dyDescent="0.25">
      <c r="T107" s="171"/>
      <c r="U107" s="171"/>
      <c r="V107" s="171"/>
      <c r="W107" s="171"/>
      <c r="X107" s="171"/>
      <c r="Y107" s="171"/>
      <c r="Z107" s="171"/>
      <c r="AA107" s="171"/>
      <c r="AB107" s="171"/>
      <c r="AC107" s="171"/>
      <c r="AD107" s="171"/>
      <c r="AE107" s="171"/>
      <c r="AF107" s="166"/>
      <c r="AG107" s="166"/>
      <c r="AH107" s="166"/>
      <c r="AI107" s="166"/>
      <c r="AJ107" s="166"/>
      <c r="AK107" s="166"/>
      <c r="AL107" s="166"/>
      <c r="AM107" s="166"/>
      <c r="AN107" s="166"/>
      <c r="AO107" s="166"/>
      <c r="AP107" s="166"/>
      <c r="AQ107" s="166"/>
      <c r="AR107" s="166"/>
      <c r="AS107" s="166"/>
      <c r="AT107" s="166"/>
      <c r="AU107" s="166"/>
      <c r="AV107" s="166"/>
      <c r="AW107" s="166"/>
    </row>
    <row r="108" spans="20:49" ht="39.950000000000003" customHeight="1" x14ac:dyDescent="0.25">
      <c r="T108" s="171"/>
      <c r="U108" s="171"/>
      <c r="V108" s="171"/>
      <c r="W108" s="171"/>
      <c r="X108" s="171"/>
      <c r="Y108" s="171"/>
      <c r="Z108" s="171"/>
      <c r="AA108" s="171"/>
      <c r="AB108" s="171"/>
      <c r="AC108" s="171"/>
      <c r="AD108" s="171"/>
      <c r="AE108" s="171"/>
      <c r="AF108" s="166"/>
      <c r="AG108" s="166"/>
      <c r="AH108" s="166"/>
      <c r="AI108" s="166"/>
      <c r="AJ108" s="166"/>
      <c r="AK108" s="166"/>
      <c r="AL108" s="166"/>
      <c r="AM108" s="166"/>
      <c r="AN108" s="166"/>
      <c r="AO108" s="166"/>
      <c r="AP108" s="166"/>
      <c r="AQ108" s="166"/>
      <c r="AR108" s="166"/>
      <c r="AS108" s="166"/>
      <c r="AT108" s="166"/>
      <c r="AU108" s="166"/>
      <c r="AV108" s="166"/>
      <c r="AW108" s="166"/>
    </row>
    <row r="109" spans="20:49" ht="39.950000000000003" customHeight="1" x14ac:dyDescent="0.25">
      <c r="T109" s="171"/>
      <c r="U109" s="171"/>
      <c r="V109" s="171"/>
      <c r="W109" s="171"/>
      <c r="X109" s="171"/>
      <c r="Y109" s="171"/>
      <c r="Z109" s="171"/>
      <c r="AA109" s="171"/>
      <c r="AB109" s="171"/>
      <c r="AC109" s="171"/>
      <c r="AD109" s="171"/>
      <c r="AE109" s="171"/>
      <c r="AF109" s="166"/>
      <c r="AG109" s="166"/>
      <c r="AH109" s="166"/>
      <c r="AI109" s="166"/>
      <c r="AJ109" s="166"/>
      <c r="AK109" s="166"/>
      <c r="AL109" s="166"/>
      <c r="AM109" s="166"/>
      <c r="AN109" s="166"/>
      <c r="AO109" s="166"/>
      <c r="AP109" s="166"/>
      <c r="AQ109" s="166"/>
      <c r="AR109" s="166"/>
      <c r="AS109" s="166"/>
      <c r="AT109" s="166"/>
      <c r="AU109" s="166"/>
      <c r="AV109" s="166"/>
      <c r="AW109" s="166"/>
    </row>
    <row r="110" spans="20:49" ht="39.950000000000003" customHeight="1" x14ac:dyDescent="0.25">
      <c r="T110" s="171"/>
      <c r="U110" s="171"/>
      <c r="V110" s="171"/>
      <c r="W110" s="171"/>
      <c r="X110" s="171"/>
      <c r="Y110" s="171"/>
      <c r="Z110" s="171"/>
      <c r="AA110" s="171"/>
      <c r="AB110" s="171"/>
      <c r="AC110" s="171"/>
      <c r="AD110" s="171"/>
      <c r="AE110" s="171"/>
      <c r="AF110" s="166"/>
      <c r="AG110" s="166"/>
      <c r="AH110" s="166"/>
      <c r="AI110" s="166"/>
      <c r="AJ110" s="166"/>
      <c r="AK110" s="166"/>
      <c r="AL110" s="166"/>
      <c r="AM110" s="166"/>
      <c r="AN110" s="166"/>
      <c r="AO110" s="166"/>
      <c r="AP110" s="166"/>
      <c r="AQ110" s="166"/>
      <c r="AR110" s="166"/>
      <c r="AS110" s="166"/>
      <c r="AT110" s="166"/>
      <c r="AU110" s="166"/>
      <c r="AV110" s="166"/>
      <c r="AW110" s="166"/>
    </row>
    <row r="111" spans="20:49" ht="39.950000000000003" customHeight="1" x14ac:dyDescent="0.25">
      <c r="T111" s="171"/>
      <c r="U111" s="171"/>
      <c r="V111" s="171"/>
      <c r="W111" s="171"/>
      <c r="X111" s="171"/>
      <c r="Y111" s="171"/>
      <c r="Z111" s="171"/>
      <c r="AA111" s="171"/>
      <c r="AB111" s="171"/>
      <c r="AC111" s="171"/>
      <c r="AD111" s="171"/>
      <c r="AE111" s="171"/>
      <c r="AF111" s="166"/>
      <c r="AG111" s="166"/>
      <c r="AH111" s="166"/>
      <c r="AI111" s="166"/>
      <c r="AJ111" s="166"/>
      <c r="AK111" s="166"/>
      <c r="AL111" s="166"/>
      <c r="AM111" s="166"/>
      <c r="AN111" s="166"/>
      <c r="AO111" s="166"/>
      <c r="AP111" s="166"/>
      <c r="AQ111" s="166"/>
      <c r="AR111" s="166"/>
      <c r="AS111" s="166"/>
      <c r="AT111" s="166"/>
      <c r="AU111" s="166"/>
      <c r="AV111" s="166"/>
      <c r="AW111" s="166"/>
    </row>
    <row r="112" spans="20:49" ht="39.950000000000003" customHeight="1" x14ac:dyDescent="0.25">
      <c r="T112" s="171"/>
      <c r="U112" s="171"/>
      <c r="V112" s="171"/>
      <c r="W112" s="171"/>
      <c r="X112" s="171"/>
      <c r="Y112" s="171"/>
      <c r="Z112" s="171"/>
      <c r="AA112" s="171"/>
      <c r="AB112" s="171"/>
      <c r="AC112" s="171"/>
      <c r="AD112" s="171"/>
      <c r="AE112" s="171"/>
      <c r="AF112" s="166"/>
      <c r="AG112" s="166"/>
      <c r="AH112" s="166"/>
      <c r="AI112" s="166"/>
      <c r="AJ112" s="166"/>
      <c r="AK112" s="166"/>
      <c r="AL112" s="166"/>
      <c r="AM112" s="166"/>
      <c r="AN112" s="166"/>
      <c r="AO112" s="166"/>
      <c r="AP112" s="166"/>
      <c r="AQ112" s="166"/>
      <c r="AR112" s="166"/>
      <c r="AS112" s="166"/>
      <c r="AT112" s="166"/>
      <c r="AU112" s="166"/>
      <c r="AV112" s="166"/>
      <c r="AW112" s="166"/>
    </row>
    <row r="113" spans="20:49" ht="39.950000000000003" customHeight="1" x14ac:dyDescent="0.25">
      <c r="T113" s="171"/>
      <c r="U113" s="171"/>
      <c r="V113" s="171"/>
      <c r="W113" s="171"/>
      <c r="X113" s="171"/>
      <c r="Y113" s="171"/>
      <c r="Z113" s="171"/>
      <c r="AA113" s="171"/>
      <c r="AB113" s="171"/>
      <c r="AC113" s="171"/>
      <c r="AD113" s="171"/>
      <c r="AE113" s="171"/>
      <c r="AF113" s="166"/>
      <c r="AG113" s="166"/>
      <c r="AH113" s="166"/>
      <c r="AI113" s="166"/>
      <c r="AJ113" s="166"/>
      <c r="AK113" s="166"/>
      <c r="AL113" s="166"/>
      <c r="AM113" s="166"/>
      <c r="AN113" s="166"/>
      <c r="AO113" s="166"/>
      <c r="AP113" s="166"/>
      <c r="AQ113" s="166"/>
      <c r="AR113" s="166"/>
      <c r="AS113" s="166"/>
      <c r="AT113" s="166"/>
      <c r="AU113" s="166"/>
      <c r="AV113" s="166"/>
      <c r="AW113" s="166"/>
    </row>
    <row r="114" spans="20:49" ht="39.950000000000003" customHeight="1" x14ac:dyDescent="0.25">
      <c r="T114" s="171"/>
      <c r="U114" s="171"/>
      <c r="V114" s="171"/>
      <c r="W114" s="171"/>
      <c r="X114" s="171"/>
      <c r="Y114" s="171"/>
      <c r="Z114" s="171"/>
      <c r="AA114" s="171"/>
      <c r="AB114" s="171"/>
      <c r="AC114" s="171"/>
      <c r="AD114" s="171"/>
      <c r="AE114" s="171"/>
      <c r="AF114" s="166"/>
      <c r="AG114" s="166"/>
      <c r="AH114" s="166"/>
      <c r="AI114" s="166"/>
      <c r="AJ114" s="166"/>
      <c r="AK114" s="166"/>
      <c r="AL114" s="166"/>
      <c r="AM114" s="166"/>
      <c r="AN114" s="166"/>
      <c r="AO114" s="166"/>
      <c r="AP114" s="166"/>
      <c r="AQ114" s="166"/>
      <c r="AR114" s="166"/>
      <c r="AS114" s="166"/>
      <c r="AT114" s="166"/>
      <c r="AU114" s="166"/>
      <c r="AV114" s="166"/>
      <c r="AW114" s="166"/>
    </row>
    <row r="115" spans="20:49" ht="39.950000000000003" customHeight="1" x14ac:dyDescent="0.25">
      <c r="T115" s="171"/>
      <c r="U115" s="171"/>
      <c r="V115" s="171"/>
      <c r="W115" s="171"/>
      <c r="X115" s="171"/>
      <c r="Y115" s="171"/>
      <c r="Z115" s="171"/>
      <c r="AA115" s="171"/>
      <c r="AB115" s="171"/>
      <c r="AC115" s="171"/>
      <c r="AD115" s="171"/>
      <c r="AE115" s="171"/>
      <c r="AF115" s="166"/>
      <c r="AG115" s="166"/>
      <c r="AH115" s="166"/>
      <c r="AI115" s="166"/>
      <c r="AJ115" s="166"/>
      <c r="AK115" s="166"/>
      <c r="AL115" s="166"/>
      <c r="AM115" s="166"/>
      <c r="AN115" s="166"/>
      <c r="AO115" s="166"/>
      <c r="AP115" s="166"/>
      <c r="AQ115" s="166"/>
      <c r="AR115" s="166"/>
      <c r="AS115" s="166"/>
      <c r="AT115" s="166"/>
      <c r="AU115" s="166"/>
      <c r="AV115" s="166"/>
      <c r="AW115" s="166"/>
    </row>
    <row r="116" spans="20:49" ht="39.950000000000003" customHeight="1" x14ac:dyDescent="0.25">
      <c r="T116" s="171"/>
      <c r="U116" s="171"/>
      <c r="V116" s="171"/>
      <c r="W116" s="171"/>
      <c r="X116" s="171"/>
      <c r="Y116" s="171"/>
      <c r="Z116" s="171"/>
      <c r="AA116" s="171"/>
      <c r="AB116" s="171"/>
      <c r="AC116" s="171"/>
      <c r="AD116" s="171"/>
      <c r="AE116" s="171"/>
      <c r="AF116" s="166"/>
      <c r="AG116" s="166"/>
      <c r="AH116" s="166"/>
      <c r="AI116" s="166"/>
      <c r="AJ116" s="166"/>
      <c r="AK116" s="166"/>
      <c r="AL116" s="166"/>
      <c r="AM116" s="166"/>
      <c r="AN116" s="166"/>
      <c r="AO116" s="166"/>
      <c r="AP116" s="166"/>
      <c r="AQ116" s="166"/>
      <c r="AR116" s="166"/>
      <c r="AS116" s="166"/>
      <c r="AT116" s="166"/>
      <c r="AU116" s="166"/>
      <c r="AV116" s="166"/>
      <c r="AW116" s="166"/>
    </row>
    <row r="117" spans="20:49" ht="39.950000000000003" customHeight="1" x14ac:dyDescent="0.25">
      <c r="T117" s="171"/>
      <c r="U117" s="171"/>
      <c r="V117" s="171"/>
      <c r="W117" s="171"/>
      <c r="X117" s="171"/>
      <c r="Y117" s="171"/>
      <c r="Z117" s="171"/>
      <c r="AA117" s="171"/>
      <c r="AB117" s="171"/>
      <c r="AC117" s="171"/>
      <c r="AD117" s="171"/>
      <c r="AE117" s="171"/>
      <c r="AF117" s="166"/>
      <c r="AG117" s="166"/>
      <c r="AH117" s="166"/>
      <c r="AI117" s="166"/>
      <c r="AJ117" s="166"/>
      <c r="AK117" s="166"/>
      <c r="AL117" s="166"/>
      <c r="AM117" s="166"/>
      <c r="AN117" s="166"/>
      <c r="AO117" s="166"/>
      <c r="AP117" s="166"/>
      <c r="AQ117" s="166"/>
      <c r="AR117" s="166"/>
      <c r="AS117" s="166"/>
      <c r="AT117" s="166"/>
      <c r="AU117" s="166"/>
      <c r="AV117" s="166"/>
      <c r="AW117" s="166"/>
    </row>
    <row r="118" spans="20:49" ht="39.950000000000003" customHeight="1" x14ac:dyDescent="0.25">
      <c r="T118" s="171"/>
      <c r="U118" s="171"/>
      <c r="V118" s="171"/>
      <c r="W118" s="171"/>
      <c r="X118" s="171"/>
      <c r="Y118" s="171"/>
      <c r="Z118" s="171"/>
      <c r="AA118" s="171"/>
      <c r="AB118" s="171"/>
      <c r="AC118" s="171"/>
      <c r="AD118" s="171"/>
      <c r="AE118" s="171"/>
      <c r="AF118" s="166"/>
      <c r="AG118" s="166"/>
      <c r="AH118" s="166"/>
      <c r="AI118" s="166"/>
      <c r="AJ118" s="166"/>
      <c r="AK118" s="166"/>
      <c r="AL118" s="166"/>
      <c r="AM118" s="166"/>
      <c r="AN118" s="166"/>
      <c r="AO118" s="166"/>
      <c r="AP118" s="166"/>
      <c r="AQ118" s="166"/>
      <c r="AR118" s="166"/>
      <c r="AS118" s="166"/>
      <c r="AT118" s="166"/>
      <c r="AU118" s="166"/>
      <c r="AV118" s="166"/>
      <c r="AW118" s="166"/>
    </row>
    <row r="119" spans="20:49" ht="39.950000000000003" customHeight="1" x14ac:dyDescent="0.25">
      <c r="T119" s="171"/>
      <c r="U119" s="171"/>
      <c r="V119" s="171"/>
      <c r="W119" s="171"/>
      <c r="X119" s="171"/>
      <c r="Y119" s="171"/>
      <c r="Z119" s="171"/>
      <c r="AA119" s="171"/>
      <c r="AB119" s="171"/>
      <c r="AC119" s="171"/>
      <c r="AD119" s="171"/>
      <c r="AE119" s="171"/>
      <c r="AF119" s="166"/>
      <c r="AG119" s="166"/>
      <c r="AH119" s="166"/>
      <c r="AI119" s="166"/>
      <c r="AJ119" s="166"/>
      <c r="AK119" s="166"/>
      <c r="AL119" s="166"/>
      <c r="AM119" s="166"/>
      <c r="AN119" s="166"/>
      <c r="AO119" s="166"/>
      <c r="AP119" s="166"/>
      <c r="AQ119" s="166"/>
      <c r="AR119" s="166"/>
      <c r="AS119" s="166"/>
      <c r="AT119" s="166"/>
      <c r="AU119" s="166"/>
      <c r="AV119" s="166"/>
      <c r="AW119" s="166"/>
    </row>
    <row r="120" spans="20:49" ht="39.950000000000003" customHeight="1" x14ac:dyDescent="0.25">
      <c r="T120" s="171"/>
      <c r="U120" s="171"/>
      <c r="V120" s="171"/>
      <c r="W120" s="171"/>
      <c r="X120" s="171"/>
      <c r="Y120" s="171"/>
      <c r="Z120" s="171"/>
      <c r="AA120" s="171"/>
      <c r="AB120" s="171"/>
      <c r="AC120" s="171"/>
      <c r="AD120" s="171"/>
      <c r="AE120" s="171"/>
      <c r="AF120" s="166"/>
      <c r="AG120" s="166"/>
      <c r="AH120" s="166"/>
      <c r="AI120" s="166"/>
      <c r="AJ120" s="166"/>
      <c r="AK120" s="166"/>
      <c r="AL120" s="166"/>
      <c r="AM120" s="166"/>
      <c r="AN120" s="166"/>
      <c r="AO120" s="166"/>
      <c r="AP120" s="166"/>
      <c r="AQ120" s="166"/>
      <c r="AR120" s="166"/>
      <c r="AS120" s="166"/>
      <c r="AT120" s="166"/>
      <c r="AU120" s="166"/>
      <c r="AV120" s="166"/>
      <c r="AW120" s="166"/>
    </row>
    <row r="121" spans="20:49" ht="39.950000000000003" customHeight="1" x14ac:dyDescent="0.25">
      <c r="T121" s="171"/>
      <c r="U121" s="171"/>
      <c r="V121" s="171"/>
      <c r="W121" s="171"/>
      <c r="X121" s="171"/>
      <c r="Y121" s="171"/>
      <c r="Z121" s="171"/>
      <c r="AA121" s="171"/>
      <c r="AB121" s="171"/>
      <c r="AC121" s="171"/>
      <c r="AD121" s="171"/>
      <c r="AE121" s="171"/>
      <c r="AF121" s="166"/>
      <c r="AG121" s="166"/>
      <c r="AH121" s="166"/>
      <c r="AI121" s="166"/>
      <c r="AJ121" s="166"/>
      <c r="AK121" s="166"/>
      <c r="AL121" s="166"/>
      <c r="AM121" s="166"/>
      <c r="AN121" s="166"/>
      <c r="AO121" s="166"/>
      <c r="AP121" s="166"/>
      <c r="AQ121" s="166"/>
      <c r="AR121" s="166"/>
      <c r="AS121" s="166"/>
      <c r="AT121" s="166"/>
      <c r="AU121" s="166"/>
      <c r="AV121" s="166"/>
      <c r="AW121" s="166"/>
    </row>
    <row r="122" spans="20:49" ht="39.950000000000003" customHeight="1" x14ac:dyDescent="0.25">
      <c r="T122" s="171"/>
      <c r="U122" s="171"/>
      <c r="V122" s="171"/>
      <c r="W122" s="171"/>
      <c r="X122" s="171"/>
      <c r="Y122" s="171"/>
      <c r="Z122" s="171"/>
      <c r="AA122" s="171"/>
      <c r="AB122" s="171"/>
      <c r="AC122" s="171"/>
      <c r="AD122" s="171"/>
      <c r="AE122" s="171"/>
      <c r="AF122" s="166"/>
      <c r="AG122" s="166"/>
      <c r="AH122" s="166"/>
      <c r="AI122" s="166"/>
      <c r="AJ122" s="166"/>
      <c r="AK122" s="166"/>
      <c r="AL122" s="166"/>
      <c r="AM122" s="166"/>
      <c r="AN122" s="166"/>
      <c r="AO122" s="166"/>
      <c r="AP122" s="166"/>
      <c r="AQ122" s="166"/>
      <c r="AR122" s="166"/>
      <c r="AS122" s="166"/>
      <c r="AT122" s="166"/>
      <c r="AU122" s="166"/>
      <c r="AV122" s="166"/>
      <c r="AW122" s="166"/>
    </row>
    <row r="123" spans="20:49" ht="39.950000000000003" customHeight="1" x14ac:dyDescent="0.25">
      <c r="T123" s="171"/>
      <c r="U123" s="171"/>
      <c r="V123" s="171"/>
      <c r="W123" s="171"/>
      <c r="X123" s="171"/>
      <c r="Y123" s="171"/>
      <c r="Z123" s="171"/>
      <c r="AA123" s="171"/>
      <c r="AB123" s="171"/>
      <c r="AC123" s="171"/>
      <c r="AD123" s="171"/>
      <c r="AE123" s="171"/>
      <c r="AF123" s="166"/>
      <c r="AG123" s="166"/>
      <c r="AH123" s="166"/>
      <c r="AI123" s="166"/>
      <c r="AJ123" s="166"/>
      <c r="AK123" s="166"/>
      <c r="AL123" s="166"/>
      <c r="AM123" s="166"/>
      <c r="AN123" s="166"/>
      <c r="AO123" s="166"/>
      <c r="AP123" s="166"/>
      <c r="AQ123" s="166"/>
      <c r="AR123" s="166"/>
      <c r="AS123" s="166"/>
      <c r="AT123" s="166"/>
      <c r="AU123" s="166"/>
      <c r="AV123" s="166"/>
      <c r="AW123" s="166"/>
    </row>
    <row r="124" spans="20:49" ht="39.950000000000003" customHeight="1" x14ac:dyDescent="0.25">
      <c r="T124" s="171"/>
      <c r="U124" s="171"/>
      <c r="V124" s="171"/>
      <c r="W124" s="171"/>
      <c r="X124" s="171"/>
      <c r="Y124" s="171"/>
      <c r="Z124" s="171"/>
      <c r="AA124" s="171"/>
      <c r="AB124" s="171"/>
      <c r="AC124" s="171"/>
      <c r="AD124" s="171"/>
      <c r="AE124" s="171"/>
      <c r="AF124" s="166"/>
      <c r="AG124" s="166"/>
      <c r="AH124" s="166"/>
      <c r="AI124" s="166"/>
      <c r="AJ124" s="166"/>
      <c r="AK124" s="166"/>
      <c r="AL124" s="166"/>
      <c r="AM124" s="166"/>
      <c r="AN124" s="166"/>
      <c r="AO124" s="166"/>
      <c r="AP124" s="166"/>
      <c r="AQ124" s="166"/>
      <c r="AR124" s="166"/>
      <c r="AS124" s="166"/>
      <c r="AT124" s="166"/>
      <c r="AU124" s="166"/>
      <c r="AV124" s="166"/>
      <c r="AW124" s="166"/>
    </row>
    <row r="125" spans="20:49" ht="39.950000000000003" customHeight="1" x14ac:dyDescent="0.25">
      <c r="T125" s="171"/>
      <c r="U125" s="171"/>
      <c r="V125" s="171"/>
      <c r="W125" s="171"/>
      <c r="X125" s="171"/>
      <c r="Y125" s="171"/>
      <c r="Z125" s="171"/>
      <c r="AA125" s="171"/>
      <c r="AB125" s="171"/>
      <c r="AC125" s="171"/>
      <c r="AD125" s="171"/>
      <c r="AE125" s="171"/>
      <c r="AF125" s="166"/>
      <c r="AG125" s="166"/>
      <c r="AH125" s="166"/>
      <c r="AI125" s="166"/>
      <c r="AJ125" s="166"/>
      <c r="AK125" s="166"/>
      <c r="AL125" s="166"/>
      <c r="AM125" s="166"/>
      <c r="AN125" s="166"/>
      <c r="AO125" s="166"/>
      <c r="AP125" s="166"/>
      <c r="AQ125" s="166"/>
      <c r="AR125" s="166"/>
      <c r="AS125" s="166"/>
      <c r="AT125" s="166"/>
      <c r="AU125" s="166"/>
      <c r="AV125" s="166"/>
      <c r="AW125" s="166"/>
    </row>
    <row r="126" spans="20:49" ht="39.950000000000003" customHeight="1" x14ac:dyDescent="0.25">
      <c r="T126" s="171"/>
      <c r="U126" s="171"/>
      <c r="V126" s="171"/>
      <c r="W126" s="171"/>
      <c r="X126" s="171"/>
      <c r="Y126" s="171"/>
      <c r="Z126" s="171"/>
      <c r="AA126" s="171"/>
      <c r="AB126" s="171"/>
      <c r="AC126" s="171"/>
      <c r="AD126" s="171"/>
      <c r="AE126" s="171"/>
      <c r="AF126" s="166"/>
      <c r="AG126" s="166"/>
      <c r="AH126" s="166"/>
      <c r="AI126" s="166"/>
      <c r="AJ126" s="166"/>
      <c r="AK126" s="166"/>
      <c r="AL126" s="166"/>
      <c r="AM126" s="166"/>
      <c r="AN126" s="166"/>
      <c r="AO126" s="166"/>
      <c r="AP126" s="166"/>
      <c r="AQ126" s="166"/>
      <c r="AR126" s="166"/>
      <c r="AS126" s="166"/>
      <c r="AT126" s="166"/>
      <c r="AU126" s="166"/>
      <c r="AV126" s="166"/>
      <c r="AW126" s="166"/>
    </row>
    <row r="127" spans="20:49" ht="39.950000000000003" customHeight="1" x14ac:dyDescent="0.25">
      <c r="T127" s="171"/>
      <c r="U127" s="171"/>
      <c r="V127" s="171"/>
      <c r="W127" s="171"/>
      <c r="X127" s="171"/>
      <c r="Y127" s="171"/>
      <c r="Z127" s="171"/>
      <c r="AA127" s="171"/>
      <c r="AB127" s="171"/>
      <c r="AC127" s="171"/>
      <c r="AD127" s="171"/>
      <c r="AE127" s="171"/>
      <c r="AF127" s="166"/>
      <c r="AG127" s="166"/>
      <c r="AH127" s="166"/>
      <c r="AI127" s="166"/>
      <c r="AJ127" s="166"/>
      <c r="AK127" s="166"/>
      <c r="AL127" s="166"/>
      <c r="AM127" s="166"/>
      <c r="AN127" s="166"/>
      <c r="AO127" s="166"/>
      <c r="AP127" s="166"/>
      <c r="AQ127" s="166"/>
      <c r="AR127" s="166"/>
      <c r="AS127" s="166"/>
      <c r="AT127" s="166"/>
      <c r="AU127" s="166"/>
      <c r="AV127" s="166"/>
      <c r="AW127" s="166"/>
    </row>
    <row r="128" spans="20:49" ht="39.950000000000003" customHeight="1" x14ac:dyDescent="0.25">
      <c r="T128" s="171"/>
      <c r="U128" s="171"/>
      <c r="V128" s="171"/>
      <c r="W128" s="171"/>
      <c r="X128" s="171"/>
      <c r="Y128" s="171"/>
      <c r="Z128" s="171"/>
      <c r="AA128" s="171"/>
      <c r="AB128" s="171"/>
      <c r="AC128" s="171"/>
      <c r="AD128" s="171"/>
      <c r="AE128" s="171"/>
      <c r="AF128" s="166"/>
      <c r="AG128" s="166"/>
      <c r="AH128" s="166"/>
      <c r="AI128" s="166"/>
      <c r="AJ128" s="166"/>
      <c r="AK128" s="166"/>
      <c r="AL128" s="166"/>
      <c r="AM128" s="166"/>
      <c r="AN128" s="166"/>
      <c r="AO128" s="166"/>
      <c r="AP128" s="166"/>
      <c r="AQ128" s="166"/>
      <c r="AR128" s="166"/>
      <c r="AS128" s="166"/>
      <c r="AT128" s="166"/>
      <c r="AU128" s="166"/>
      <c r="AV128" s="166"/>
      <c r="AW128" s="166"/>
    </row>
    <row r="129" spans="20:49" ht="39.950000000000003" customHeight="1" x14ac:dyDescent="0.25">
      <c r="T129" s="171"/>
      <c r="U129" s="171"/>
      <c r="V129" s="171"/>
      <c r="W129" s="171"/>
      <c r="X129" s="171"/>
      <c r="Y129" s="171"/>
      <c r="Z129" s="171"/>
      <c r="AA129" s="171"/>
      <c r="AB129" s="171"/>
      <c r="AC129" s="171"/>
      <c r="AD129" s="171"/>
      <c r="AE129" s="171"/>
      <c r="AF129" s="166"/>
      <c r="AG129" s="166"/>
      <c r="AH129" s="166"/>
      <c r="AI129" s="166"/>
      <c r="AJ129" s="166"/>
      <c r="AK129" s="166"/>
      <c r="AL129" s="166"/>
      <c r="AM129" s="166"/>
      <c r="AN129" s="166"/>
      <c r="AO129" s="166"/>
      <c r="AP129" s="166"/>
      <c r="AQ129" s="166"/>
      <c r="AR129" s="166"/>
      <c r="AS129" s="166"/>
      <c r="AT129" s="166"/>
      <c r="AU129" s="166"/>
      <c r="AV129" s="166"/>
      <c r="AW129" s="166"/>
    </row>
    <row r="130" spans="20:49" ht="39.950000000000003" customHeight="1" x14ac:dyDescent="0.25">
      <c r="T130" s="171"/>
      <c r="U130" s="171"/>
      <c r="V130" s="171"/>
      <c r="W130" s="171"/>
      <c r="X130" s="171"/>
      <c r="Y130" s="171"/>
      <c r="Z130" s="171"/>
      <c r="AA130" s="171"/>
      <c r="AB130" s="171"/>
      <c r="AC130" s="171"/>
      <c r="AD130" s="171"/>
      <c r="AE130" s="171"/>
      <c r="AF130" s="166"/>
      <c r="AG130" s="166"/>
      <c r="AH130" s="166"/>
      <c r="AI130" s="166"/>
      <c r="AJ130" s="166"/>
      <c r="AK130" s="166"/>
      <c r="AL130" s="166"/>
      <c r="AM130" s="166"/>
      <c r="AN130" s="166"/>
      <c r="AO130" s="166"/>
      <c r="AP130" s="166"/>
      <c r="AQ130" s="166"/>
      <c r="AR130" s="166"/>
      <c r="AS130" s="166"/>
      <c r="AT130" s="166"/>
      <c r="AU130" s="166"/>
      <c r="AV130" s="166"/>
      <c r="AW130" s="166"/>
    </row>
    <row r="131" spans="20:49" ht="39.950000000000003" customHeight="1" x14ac:dyDescent="0.25">
      <c r="T131" s="171"/>
      <c r="U131" s="171"/>
      <c r="V131" s="171"/>
      <c r="W131" s="171"/>
      <c r="X131" s="171"/>
      <c r="Y131" s="171"/>
      <c r="Z131" s="171"/>
      <c r="AA131" s="171"/>
      <c r="AB131" s="171"/>
      <c r="AC131" s="171"/>
      <c r="AD131" s="171"/>
      <c r="AE131" s="171"/>
      <c r="AF131" s="166"/>
      <c r="AG131" s="166"/>
      <c r="AH131" s="166"/>
      <c r="AI131" s="166"/>
      <c r="AJ131" s="166"/>
      <c r="AK131" s="166"/>
      <c r="AL131" s="166"/>
      <c r="AM131" s="166"/>
      <c r="AN131" s="166"/>
      <c r="AO131" s="166"/>
      <c r="AP131" s="166"/>
      <c r="AQ131" s="166"/>
      <c r="AR131" s="166"/>
      <c r="AS131" s="166"/>
      <c r="AT131" s="166"/>
      <c r="AU131" s="166"/>
      <c r="AV131" s="166"/>
      <c r="AW131" s="166"/>
    </row>
    <row r="132" spans="20:49" ht="39.950000000000003" customHeight="1" x14ac:dyDescent="0.25">
      <c r="T132" s="171"/>
      <c r="U132" s="171"/>
      <c r="V132" s="171"/>
      <c r="W132" s="171"/>
      <c r="X132" s="171"/>
      <c r="Y132" s="171"/>
      <c r="Z132" s="171"/>
      <c r="AA132" s="171"/>
      <c r="AB132" s="171"/>
      <c r="AC132" s="171"/>
      <c r="AD132" s="171"/>
      <c r="AE132" s="171"/>
      <c r="AF132" s="166"/>
      <c r="AG132" s="166"/>
      <c r="AH132" s="166"/>
      <c r="AI132" s="166"/>
      <c r="AJ132" s="166"/>
      <c r="AK132" s="166"/>
      <c r="AL132" s="166"/>
      <c r="AM132" s="166"/>
      <c r="AN132" s="166"/>
      <c r="AO132" s="166"/>
      <c r="AP132" s="166"/>
      <c r="AQ132" s="166"/>
      <c r="AR132" s="166"/>
      <c r="AS132" s="166"/>
      <c r="AT132" s="166"/>
      <c r="AU132" s="166"/>
      <c r="AV132" s="166"/>
      <c r="AW132" s="166"/>
    </row>
    <row r="133" spans="20:49" ht="39.950000000000003" customHeight="1" x14ac:dyDescent="0.25">
      <c r="T133" s="171"/>
      <c r="U133" s="171"/>
      <c r="V133" s="171"/>
      <c r="W133" s="171"/>
      <c r="X133" s="171"/>
      <c r="Y133" s="171"/>
      <c r="Z133" s="171"/>
      <c r="AA133" s="171"/>
      <c r="AB133" s="171"/>
      <c r="AC133" s="171"/>
      <c r="AD133" s="171"/>
      <c r="AE133" s="171"/>
      <c r="AF133" s="166"/>
      <c r="AG133" s="166"/>
      <c r="AH133" s="166"/>
      <c r="AI133" s="166"/>
      <c r="AJ133" s="166"/>
      <c r="AK133" s="166"/>
      <c r="AL133" s="166"/>
      <c r="AM133" s="166"/>
      <c r="AN133" s="166"/>
      <c r="AO133" s="166"/>
      <c r="AP133" s="166"/>
      <c r="AQ133" s="166"/>
      <c r="AR133" s="166"/>
      <c r="AS133" s="166"/>
      <c r="AT133" s="166"/>
      <c r="AU133" s="166"/>
      <c r="AV133" s="166"/>
      <c r="AW133" s="166"/>
    </row>
    <row r="134" spans="20:49" ht="39.950000000000003" customHeight="1" x14ac:dyDescent="0.25">
      <c r="T134" s="171"/>
      <c r="U134" s="171"/>
      <c r="V134" s="171"/>
      <c r="W134" s="171"/>
      <c r="X134" s="171"/>
      <c r="Y134" s="171"/>
      <c r="Z134" s="171"/>
      <c r="AA134" s="171"/>
      <c r="AB134" s="171"/>
      <c r="AC134" s="171"/>
      <c r="AD134" s="171"/>
      <c r="AE134" s="171"/>
      <c r="AF134" s="166"/>
      <c r="AG134" s="166"/>
      <c r="AH134" s="166"/>
      <c r="AI134" s="166"/>
      <c r="AJ134" s="166"/>
      <c r="AK134" s="166"/>
      <c r="AL134" s="166"/>
      <c r="AM134" s="166"/>
      <c r="AN134" s="166"/>
      <c r="AO134" s="166"/>
      <c r="AP134" s="166"/>
      <c r="AQ134" s="166"/>
      <c r="AR134" s="166"/>
      <c r="AS134" s="166"/>
      <c r="AT134" s="166"/>
      <c r="AU134" s="166"/>
      <c r="AV134" s="166"/>
      <c r="AW134" s="166"/>
    </row>
    <row r="135" spans="20:49" ht="39.950000000000003" customHeight="1" x14ac:dyDescent="0.25">
      <c r="T135" s="171"/>
      <c r="U135" s="171"/>
      <c r="V135" s="171"/>
      <c r="W135" s="171"/>
      <c r="X135" s="171"/>
      <c r="Y135" s="171"/>
      <c r="Z135" s="171"/>
      <c r="AA135" s="171"/>
      <c r="AB135" s="171"/>
      <c r="AC135" s="171"/>
      <c r="AD135" s="171"/>
      <c r="AE135" s="171"/>
      <c r="AF135" s="166"/>
      <c r="AG135" s="166"/>
      <c r="AH135" s="166"/>
      <c r="AI135" s="166"/>
      <c r="AJ135" s="166"/>
      <c r="AK135" s="166"/>
      <c r="AL135" s="166"/>
      <c r="AM135" s="166"/>
      <c r="AN135" s="166"/>
      <c r="AO135" s="166"/>
      <c r="AP135" s="166"/>
      <c r="AQ135" s="166"/>
      <c r="AR135" s="166"/>
      <c r="AS135" s="166"/>
      <c r="AT135" s="166"/>
      <c r="AU135" s="166"/>
      <c r="AV135" s="166"/>
      <c r="AW135" s="166"/>
    </row>
    <row r="136" spans="20:49" ht="39.950000000000003" customHeight="1" x14ac:dyDescent="0.25">
      <c r="T136" s="171"/>
      <c r="U136" s="171"/>
      <c r="V136" s="171"/>
      <c r="W136" s="171"/>
      <c r="X136" s="171"/>
      <c r="Y136" s="171"/>
      <c r="Z136" s="171"/>
      <c r="AA136" s="171"/>
      <c r="AB136" s="171"/>
      <c r="AC136" s="171"/>
      <c r="AD136" s="171"/>
      <c r="AE136" s="171"/>
      <c r="AF136" s="166"/>
      <c r="AG136" s="166"/>
      <c r="AH136" s="166"/>
      <c r="AI136" s="166"/>
      <c r="AJ136" s="166"/>
      <c r="AK136" s="166"/>
      <c r="AL136" s="166"/>
      <c r="AM136" s="166"/>
      <c r="AN136" s="166"/>
      <c r="AO136" s="166"/>
      <c r="AP136" s="166"/>
      <c r="AQ136" s="166"/>
      <c r="AR136" s="166"/>
      <c r="AS136" s="166"/>
      <c r="AT136" s="166"/>
      <c r="AU136" s="166"/>
      <c r="AV136" s="166"/>
      <c r="AW136" s="166"/>
    </row>
    <row r="137" spans="20:49" ht="39.950000000000003" customHeight="1" x14ac:dyDescent="0.25">
      <c r="T137" s="171"/>
      <c r="U137" s="171"/>
      <c r="V137" s="171"/>
      <c r="W137" s="171"/>
      <c r="X137" s="171"/>
      <c r="Y137" s="171"/>
      <c r="Z137" s="171"/>
      <c r="AA137" s="171"/>
      <c r="AB137" s="171"/>
      <c r="AC137" s="171"/>
      <c r="AD137" s="171"/>
      <c r="AE137" s="171"/>
      <c r="AF137" s="166"/>
      <c r="AG137" s="166"/>
      <c r="AH137" s="166"/>
      <c r="AI137" s="166"/>
      <c r="AJ137" s="166"/>
      <c r="AK137" s="166"/>
      <c r="AL137" s="166"/>
      <c r="AM137" s="166"/>
      <c r="AN137" s="166"/>
      <c r="AO137" s="166"/>
      <c r="AP137" s="166"/>
      <c r="AQ137" s="166"/>
      <c r="AR137" s="166"/>
      <c r="AS137" s="166"/>
      <c r="AT137" s="166"/>
      <c r="AU137" s="166"/>
      <c r="AV137" s="166"/>
      <c r="AW137" s="166"/>
    </row>
    <row r="138" spans="20:49" ht="39.950000000000003" customHeight="1" x14ac:dyDescent="0.25">
      <c r="T138" s="171"/>
      <c r="U138" s="171"/>
      <c r="V138" s="171"/>
      <c r="W138" s="171"/>
      <c r="X138" s="171"/>
      <c r="Y138" s="171"/>
      <c r="Z138" s="171"/>
      <c r="AA138" s="171"/>
      <c r="AB138" s="171"/>
      <c r="AC138" s="171"/>
      <c r="AD138" s="171"/>
      <c r="AE138" s="171"/>
      <c r="AF138" s="166"/>
      <c r="AG138" s="166"/>
      <c r="AH138" s="166"/>
      <c r="AI138" s="166"/>
      <c r="AJ138" s="166"/>
      <c r="AK138" s="166"/>
      <c r="AL138" s="166"/>
      <c r="AM138" s="166"/>
      <c r="AN138" s="166"/>
      <c r="AO138" s="166"/>
      <c r="AP138" s="166"/>
      <c r="AQ138" s="166"/>
      <c r="AR138" s="166"/>
      <c r="AS138" s="166"/>
      <c r="AT138" s="166"/>
      <c r="AU138" s="166"/>
      <c r="AV138" s="166"/>
      <c r="AW138" s="166"/>
    </row>
    <row r="139" spans="20:49" ht="39.950000000000003" customHeight="1" x14ac:dyDescent="0.25">
      <c r="T139" s="171"/>
      <c r="U139" s="171"/>
      <c r="V139" s="171"/>
      <c r="W139" s="171"/>
      <c r="X139" s="171"/>
      <c r="Y139" s="171"/>
      <c r="Z139" s="171"/>
      <c r="AA139" s="171"/>
      <c r="AB139" s="171"/>
      <c r="AC139" s="171"/>
      <c r="AD139" s="171"/>
      <c r="AE139" s="171"/>
      <c r="AF139" s="166"/>
      <c r="AG139" s="166"/>
      <c r="AH139" s="166"/>
      <c r="AI139" s="166"/>
      <c r="AJ139" s="166"/>
      <c r="AK139" s="166"/>
      <c r="AL139" s="166"/>
      <c r="AM139" s="166"/>
      <c r="AN139" s="166"/>
      <c r="AO139" s="166"/>
      <c r="AP139" s="166"/>
      <c r="AQ139" s="166"/>
      <c r="AR139" s="166"/>
      <c r="AS139" s="166"/>
      <c r="AT139" s="166"/>
      <c r="AU139" s="166"/>
      <c r="AV139" s="166"/>
      <c r="AW139" s="166"/>
    </row>
    <row r="140" spans="20:49" ht="39.950000000000003" customHeight="1" x14ac:dyDescent="0.25">
      <c r="T140" s="171"/>
      <c r="U140" s="171"/>
      <c r="V140" s="171"/>
      <c r="W140" s="171"/>
      <c r="X140" s="171"/>
      <c r="Y140" s="171"/>
      <c r="Z140" s="171"/>
      <c r="AA140" s="171"/>
      <c r="AB140" s="171"/>
      <c r="AC140" s="171"/>
      <c r="AD140" s="171"/>
      <c r="AE140" s="171"/>
      <c r="AF140" s="166"/>
      <c r="AG140" s="166"/>
      <c r="AH140" s="166"/>
      <c r="AI140" s="166"/>
      <c r="AJ140" s="166"/>
      <c r="AK140" s="166"/>
      <c r="AL140" s="166"/>
      <c r="AM140" s="166"/>
      <c r="AN140" s="166"/>
      <c r="AO140" s="166"/>
      <c r="AP140" s="166"/>
      <c r="AQ140" s="166"/>
      <c r="AR140" s="166"/>
      <c r="AS140" s="166"/>
      <c r="AT140" s="166"/>
      <c r="AU140" s="166"/>
      <c r="AV140" s="166"/>
      <c r="AW140" s="166"/>
    </row>
    <row r="141" spans="20:49" ht="39.950000000000003" customHeight="1" x14ac:dyDescent="0.25"/>
    <row r="142" spans="20:49" ht="39.950000000000003" customHeight="1" x14ac:dyDescent="0.25"/>
    <row r="143" spans="20:49" ht="39.950000000000003" customHeight="1" x14ac:dyDescent="0.25"/>
    <row r="144" spans="20:49" ht="39.950000000000003" customHeight="1" x14ac:dyDescent="0.25"/>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T1:T2"/>
    <mergeCell ref="W1:W2"/>
    <mergeCell ref="K1:S1"/>
    <mergeCell ref="A2:S2"/>
    <mergeCell ref="A1:B1"/>
    <mergeCell ref="C1:I1"/>
    <mergeCell ref="AK1:AK2"/>
    <mergeCell ref="U1:U2"/>
    <mergeCell ref="AH1:AH2"/>
    <mergeCell ref="AI1:AI2"/>
    <mergeCell ref="AJ1:AJ2"/>
    <mergeCell ref="AB1:AB2"/>
    <mergeCell ref="AC1:AC2"/>
    <mergeCell ref="AD1:AD2"/>
    <mergeCell ref="AE1:AE2"/>
    <mergeCell ref="AF1:AF2"/>
    <mergeCell ref="AG1:AG2"/>
    <mergeCell ref="V1:V2"/>
    <mergeCell ref="AA1:AA2"/>
    <mergeCell ref="X1:X2"/>
    <mergeCell ref="Y1:Y2"/>
    <mergeCell ref="Z1:Z2"/>
  </mergeCells>
  <conditionalFormatting sqref="Z4:AE37 T4:V37 T39:V58 Z39:AE58 T38:AK38">
    <cfRule type="cellIs" dxfId="13" priority="1" stopIfTrue="1" operator="greaterThan">
      <formula>0</formula>
    </cfRule>
    <cfRule type="cellIs" dxfId="12" priority="2" stopIfTrue="1" operator="greaterThan">
      <formula>0</formula>
    </cfRule>
    <cfRule type="cellIs" dxfId="11" priority="3" stopIfTrue="1" operator="greaterThan">
      <formula>0</formula>
    </cfRule>
  </conditionalFormatting>
  <hyperlinks>
    <hyperlink ref="D478" r:id="rId1" display="https://www.havan.com.br/mangueira-para-gas-de-cozinha-glp-1-20m-durin-05207.html" xr:uid="{E0AD65AE-D843-4B97-BC87-353150BBC1BD}"/>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9FDC9-FFE1-4C7A-83F3-8014CBDE0F06}">
  <sheetPr>
    <tabColor rgb="FF92D050"/>
  </sheetPr>
  <dimension ref="A1:AV649"/>
  <sheetViews>
    <sheetView zoomScale="60" zoomScaleNormal="60" workbookViewId="0">
      <selection activeCell="A3" sqref="A3:XFD3"/>
    </sheetView>
  </sheetViews>
  <sheetFormatPr defaultColWidth="9.7109375" defaultRowHeight="26.25" x14ac:dyDescent="0.25"/>
  <cols>
    <col min="1" max="1" width="10.7109375" style="1" customWidth="1"/>
    <col min="2" max="2" width="28.28515625" style="19" customWidth="1"/>
    <col min="3" max="3" width="32.140625" style="23" customWidth="1"/>
    <col min="4" max="4" width="20" style="24" customWidth="1"/>
    <col min="5" max="5" width="11.285156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316</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1488</v>
      </c>
      <c r="K4" s="45">
        <f>IF(SUM(T4:AK4)&gt;J4+M4,J4+M4,SUM(T4:AJ4))</f>
        <v>0</v>
      </c>
      <c r="L4" s="45">
        <f>(SUM(T4:AK4))</f>
        <v>0</v>
      </c>
      <c r="M4" s="55"/>
      <c r="N4" s="54">
        <f>ROUND(IF(J4*0.25-0.5&lt;0,0,J4*0.25-0.5),0)-Q4-O4</f>
        <v>372</v>
      </c>
      <c r="O4" s="55"/>
      <c r="P4" s="55"/>
      <c r="Q4" s="55"/>
      <c r="R4" s="13">
        <f>J4+M4+O4+P4-L4</f>
        <v>1488</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1136</v>
      </c>
      <c r="K5" s="45">
        <f t="shared" ref="K5:K37" si="1">IF(SUM(T5:AK5)&gt;J5+M5,J5+M5,SUM(T5:AJ5))</f>
        <v>0</v>
      </c>
      <c r="L5" s="45">
        <f t="shared" ref="L5:L36" si="2">(SUM(T5:AK5))</f>
        <v>0</v>
      </c>
      <c r="M5" s="55"/>
      <c r="N5" s="54">
        <f t="shared" ref="N5:N37" si="3">ROUND(IF(J5*0.25-0.5&lt;0,0,J5*0.25-0.5),0)-Q5-O5</f>
        <v>284</v>
      </c>
      <c r="O5" s="55"/>
      <c r="P5" s="55"/>
      <c r="Q5" s="55"/>
      <c r="R5" s="13">
        <f t="shared" ref="R5:R37" si="4">J5+M5+O5+P5-L5</f>
        <v>1136</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c r="K6" s="45">
        <f t="shared" si="1"/>
        <v>0</v>
      </c>
      <c r="L6" s="45">
        <f t="shared" si="2"/>
        <v>0</v>
      </c>
      <c r="M6" s="55"/>
      <c r="N6" s="54">
        <f t="shared" si="3"/>
        <v>0</v>
      </c>
      <c r="O6" s="55"/>
      <c r="P6" s="55"/>
      <c r="Q6" s="55"/>
      <c r="R6" s="13">
        <f t="shared" si="4"/>
        <v>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c r="K7" s="45">
        <f t="shared" si="1"/>
        <v>0</v>
      </c>
      <c r="L7" s="45">
        <f t="shared" si="2"/>
        <v>0</v>
      </c>
      <c r="M7" s="55"/>
      <c r="N7" s="54">
        <f t="shared" si="3"/>
        <v>0</v>
      </c>
      <c r="O7" s="55"/>
      <c r="P7" s="55"/>
      <c r="Q7" s="55"/>
      <c r="R7" s="13">
        <f t="shared" si="4"/>
        <v>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50</v>
      </c>
      <c r="K8" s="45">
        <f t="shared" si="1"/>
        <v>0</v>
      </c>
      <c r="L8" s="45">
        <f t="shared" si="2"/>
        <v>0</v>
      </c>
      <c r="M8" s="55"/>
      <c r="N8" s="54">
        <f t="shared" si="3"/>
        <v>12</v>
      </c>
      <c r="O8" s="55"/>
      <c r="P8" s="55"/>
      <c r="Q8" s="55"/>
      <c r="R8" s="13">
        <f t="shared" si="4"/>
        <v>50</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452</v>
      </c>
      <c r="K10" s="45">
        <f t="shared" si="1"/>
        <v>0</v>
      </c>
      <c r="L10" s="45">
        <f t="shared" si="2"/>
        <v>0</v>
      </c>
      <c r="M10" s="55"/>
      <c r="N10" s="54">
        <f t="shared" si="3"/>
        <v>113</v>
      </c>
      <c r="O10" s="55"/>
      <c r="P10" s="55"/>
      <c r="Q10" s="55"/>
      <c r="R10" s="13">
        <f t="shared" si="4"/>
        <v>452</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c r="K11" s="45">
        <f t="shared" si="1"/>
        <v>0</v>
      </c>
      <c r="L11" s="45">
        <f t="shared" si="2"/>
        <v>0</v>
      </c>
      <c r="M11" s="55"/>
      <c r="N11" s="54">
        <f t="shared" si="3"/>
        <v>0</v>
      </c>
      <c r="O11" s="55"/>
      <c r="P11" s="55"/>
      <c r="Q11" s="55"/>
      <c r="R11" s="13">
        <f t="shared" si="4"/>
        <v>0</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c r="K12" s="45">
        <f t="shared" si="1"/>
        <v>0</v>
      </c>
      <c r="L12" s="45">
        <f t="shared" si="2"/>
        <v>0</v>
      </c>
      <c r="M12" s="55"/>
      <c r="N12" s="54">
        <f t="shared" si="3"/>
        <v>0</v>
      </c>
      <c r="O12" s="55"/>
      <c r="P12" s="55"/>
      <c r="Q12" s="55"/>
      <c r="R12" s="13">
        <f t="shared" si="4"/>
        <v>0</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20</v>
      </c>
      <c r="K13" s="45">
        <f t="shared" si="1"/>
        <v>0</v>
      </c>
      <c r="L13" s="45">
        <f t="shared" si="2"/>
        <v>0</v>
      </c>
      <c r="M13" s="55"/>
      <c r="N13" s="54">
        <f t="shared" si="3"/>
        <v>5</v>
      </c>
      <c r="O13" s="55"/>
      <c r="P13" s="55"/>
      <c r="Q13" s="55"/>
      <c r="R13" s="13">
        <f t="shared" si="4"/>
        <v>20</v>
      </c>
      <c r="S13" s="14" t="str">
        <f t="shared" si="0"/>
        <v>OK</v>
      </c>
      <c r="T13" s="28"/>
      <c r="U13" s="32"/>
      <c r="V13" s="28"/>
      <c r="W13" s="29"/>
      <c r="X13" s="29"/>
      <c r="Y13" s="29"/>
      <c r="Z13" s="29"/>
      <c r="AA13" s="28"/>
      <c r="AB13" s="28"/>
      <c r="AC13" s="28"/>
      <c r="AD13" s="28"/>
      <c r="AE13" s="28"/>
      <c r="AF13" s="29"/>
      <c r="AG13" s="29"/>
      <c r="AH13" s="29"/>
      <c r="AI13" s="29"/>
      <c r="AJ13" s="29"/>
      <c r="AK13" s="29"/>
    </row>
    <row r="14" spans="1:37" ht="51" customHeight="1" x14ac:dyDescent="0.25">
      <c r="A14" s="88">
        <v>11</v>
      </c>
      <c r="B14" s="89" t="s">
        <v>114</v>
      </c>
      <c r="C14" s="167" t="s">
        <v>248</v>
      </c>
      <c r="D14" s="96" t="s">
        <v>125</v>
      </c>
      <c r="E14" s="100">
        <v>1801</v>
      </c>
      <c r="F14" s="104" t="s">
        <v>148</v>
      </c>
      <c r="G14" s="35" t="s">
        <v>174</v>
      </c>
      <c r="H14" s="35" t="s">
        <v>181</v>
      </c>
      <c r="I14" s="107">
        <v>13.49</v>
      </c>
      <c r="J14" s="8">
        <v>12</v>
      </c>
      <c r="K14" s="45">
        <f t="shared" si="1"/>
        <v>0</v>
      </c>
      <c r="L14" s="45">
        <f t="shared" si="2"/>
        <v>0</v>
      </c>
      <c r="M14" s="55"/>
      <c r="N14" s="54">
        <f t="shared" si="3"/>
        <v>3</v>
      </c>
      <c r="O14" s="55"/>
      <c r="P14" s="55"/>
      <c r="Q14" s="55"/>
      <c r="R14" s="13">
        <f t="shared" si="4"/>
        <v>12</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200</v>
      </c>
      <c r="K15" s="45">
        <f t="shared" si="1"/>
        <v>0</v>
      </c>
      <c r="L15" s="45">
        <f t="shared" si="2"/>
        <v>0</v>
      </c>
      <c r="M15" s="55"/>
      <c r="N15" s="54">
        <f t="shared" si="3"/>
        <v>50</v>
      </c>
      <c r="O15" s="55"/>
      <c r="P15" s="55"/>
      <c r="Q15" s="55"/>
      <c r="R15" s="13">
        <f t="shared" si="4"/>
        <v>200</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20</v>
      </c>
      <c r="K16" s="45">
        <f t="shared" si="1"/>
        <v>0</v>
      </c>
      <c r="L16" s="45">
        <f t="shared" si="2"/>
        <v>0</v>
      </c>
      <c r="M16" s="55"/>
      <c r="N16" s="54">
        <f t="shared" si="3"/>
        <v>5</v>
      </c>
      <c r="O16" s="55"/>
      <c r="P16" s="55"/>
      <c r="Q16" s="55"/>
      <c r="R16" s="13">
        <f t="shared" si="4"/>
        <v>20</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414</v>
      </c>
      <c r="K17" s="45">
        <f t="shared" si="1"/>
        <v>0</v>
      </c>
      <c r="L17" s="45">
        <f t="shared" si="2"/>
        <v>0</v>
      </c>
      <c r="M17" s="55"/>
      <c r="N17" s="54">
        <f t="shared" si="3"/>
        <v>103</v>
      </c>
      <c r="O17" s="55"/>
      <c r="P17" s="55"/>
      <c r="Q17" s="55"/>
      <c r="R17" s="13">
        <f t="shared" si="4"/>
        <v>414</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20</v>
      </c>
      <c r="K18" s="45">
        <f t="shared" si="1"/>
        <v>0</v>
      </c>
      <c r="L18" s="45">
        <f t="shared" si="2"/>
        <v>0</v>
      </c>
      <c r="M18" s="55"/>
      <c r="N18" s="54">
        <f t="shared" si="3"/>
        <v>5</v>
      </c>
      <c r="O18" s="55"/>
      <c r="P18" s="55"/>
      <c r="Q18" s="55"/>
      <c r="R18" s="13">
        <f t="shared" si="4"/>
        <v>20</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20</v>
      </c>
      <c r="K19" s="45">
        <f t="shared" si="1"/>
        <v>0</v>
      </c>
      <c r="L19" s="45">
        <f t="shared" si="2"/>
        <v>0</v>
      </c>
      <c r="M19" s="55"/>
      <c r="N19" s="54">
        <f t="shared" si="3"/>
        <v>5</v>
      </c>
      <c r="O19" s="55"/>
      <c r="P19" s="55"/>
      <c r="Q19" s="55"/>
      <c r="R19" s="13">
        <f t="shared" si="4"/>
        <v>20</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20</v>
      </c>
      <c r="K20" s="45">
        <f t="shared" si="1"/>
        <v>0</v>
      </c>
      <c r="L20" s="45">
        <f t="shared" si="2"/>
        <v>0</v>
      </c>
      <c r="M20" s="55"/>
      <c r="N20" s="54">
        <f t="shared" si="3"/>
        <v>5</v>
      </c>
      <c r="O20" s="55"/>
      <c r="P20" s="55"/>
      <c r="Q20" s="55"/>
      <c r="R20" s="13">
        <f t="shared" si="4"/>
        <v>20</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20</v>
      </c>
      <c r="K21" s="45">
        <f t="shared" si="1"/>
        <v>0</v>
      </c>
      <c r="L21" s="45">
        <f t="shared" si="2"/>
        <v>0</v>
      </c>
      <c r="M21" s="55"/>
      <c r="N21" s="54">
        <f t="shared" si="3"/>
        <v>5</v>
      </c>
      <c r="O21" s="55"/>
      <c r="P21" s="55"/>
      <c r="Q21" s="55"/>
      <c r="R21" s="13">
        <f t="shared" si="4"/>
        <v>20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10</v>
      </c>
      <c r="K22" s="45">
        <f t="shared" si="1"/>
        <v>0</v>
      </c>
      <c r="L22" s="45">
        <f t="shared" si="2"/>
        <v>0</v>
      </c>
      <c r="M22" s="55"/>
      <c r="N22" s="54">
        <f t="shared" si="3"/>
        <v>2</v>
      </c>
      <c r="O22" s="55"/>
      <c r="P22" s="55"/>
      <c r="Q22" s="55"/>
      <c r="R22" s="13">
        <f t="shared" si="4"/>
        <v>10</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20</v>
      </c>
      <c r="K23" s="45">
        <f t="shared" si="1"/>
        <v>0</v>
      </c>
      <c r="L23" s="45">
        <f t="shared" si="2"/>
        <v>0</v>
      </c>
      <c r="M23" s="55"/>
      <c r="N23" s="54">
        <f t="shared" si="3"/>
        <v>5</v>
      </c>
      <c r="O23" s="55"/>
      <c r="P23" s="55"/>
      <c r="Q23" s="55"/>
      <c r="R23" s="13">
        <f t="shared" si="4"/>
        <v>20</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50</v>
      </c>
      <c r="K24" s="45">
        <f t="shared" si="1"/>
        <v>0</v>
      </c>
      <c r="L24" s="45">
        <f t="shared" si="2"/>
        <v>0</v>
      </c>
      <c r="M24" s="55"/>
      <c r="N24" s="54">
        <f t="shared" si="3"/>
        <v>12</v>
      </c>
      <c r="O24" s="55"/>
      <c r="P24" s="55"/>
      <c r="Q24" s="55"/>
      <c r="R24" s="13">
        <f t="shared" si="4"/>
        <v>50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50</v>
      </c>
      <c r="K25" s="45">
        <f t="shared" si="1"/>
        <v>0</v>
      </c>
      <c r="L25" s="45">
        <f t="shared" si="2"/>
        <v>0</v>
      </c>
      <c r="M25" s="55"/>
      <c r="N25" s="54">
        <f t="shared" si="3"/>
        <v>12</v>
      </c>
      <c r="O25" s="55"/>
      <c r="P25" s="55"/>
      <c r="Q25" s="55"/>
      <c r="R25" s="13">
        <f t="shared" si="4"/>
        <v>50</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c r="K26" s="45">
        <f t="shared" si="1"/>
        <v>0</v>
      </c>
      <c r="L26" s="45">
        <f t="shared" si="2"/>
        <v>0</v>
      </c>
      <c r="M26" s="55"/>
      <c r="N26" s="54">
        <f t="shared" si="3"/>
        <v>0</v>
      </c>
      <c r="O26" s="55"/>
      <c r="P26" s="55"/>
      <c r="Q26" s="55"/>
      <c r="R26" s="13">
        <f t="shared" si="4"/>
        <v>0</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50</v>
      </c>
      <c r="K27" s="45">
        <f t="shared" si="1"/>
        <v>0</v>
      </c>
      <c r="L27" s="45">
        <f t="shared" si="2"/>
        <v>0</v>
      </c>
      <c r="M27" s="55"/>
      <c r="N27" s="54">
        <f t="shared" si="3"/>
        <v>12</v>
      </c>
      <c r="O27" s="55"/>
      <c r="P27" s="55"/>
      <c r="Q27" s="55"/>
      <c r="R27" s="13">
        <f t="shared" si="4"/>
        <v>50</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50</v>
      </c>
      <c r="K28" s="45">
        <f t="shared" si="1"/>
        <v>0</v>
      </c>
      <c r="L28" s="45">
        <f t="shared" si="2"/>
        <v>0</v>
      </c>
      <c r="M28" s="55"/>
      <c r="N28" s="54">
        <f t="shared" si="3"/>
        <v>12</v>
      </c>
      <c r="O28" s="55"/>
      <c r="P28" s="55"/>
      <c r="Q28" s="55"/>
      <c r="R28" s="13">
        <f t="shared" si="4"/>
        <v>50</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10</v>
      </c>
      <c r="K29" s="45">
        <f t="shared" si="1"/>
        <v>0</v>
      </c>
      <c r="L29" s="45">
        <f t="shared" si="2"/>
        <v>0</v>
      </c>
      <c r="M29" s="55"/>
      <c r="N29" s="54">
        <f t="shared" si="3"/>
        <v>2</v>
      </c>
      <c r="O29" s="55"/>
      <c r="P29" s="55"/>
      <c r="Q29" s="55"/>
      <c r="R29" s="13">
        <f t="shared" si="4"/>
        <v>10</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441</v>
      </c>
      <c r="K30" s="45">
        <f t="shared" si="1"/>
        <v>0</v>
      </c>
      <c r="L30" s="45">
        <f t="shared" si="2"/>
        <v>0</v>
      </c>
      <c r="M30" s="55"/>
      <c r="N30" s="54">
        <f t="shared" si="3"/>
        <v>110</v>
      </c>
      <c r="O30" s="55"/>
      <c r="P30" s="55"/>
      <c r="Q30" s="55"/>
      <c r="R30" s="13">
        <f t="shared" si="4"/>
        <v>441</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10</v>
      </c>
      <c r="K31" s="45">
        <f t="shared" si="1"/>
        <v>0</v>
      </c>
      <c r="L31" s="45">
        <f t="shared" si="2"/>
        <v>0</v>
      </c>
      <c r="M31" s="55"/>
      <c r="N31" s="54">
        <f t="shared" si="3"/>
        <v>2</v>
      </c>
      <c r="O31" s="55"/>
      <c r="P31" s="55"/>
      <c r="Q31" s="55"/>
      <c r="R31" s="13">
        <f t="shared" si="4"/>
        <v>10</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50</v>
      </c>
      <c r="K32" s="45">
        <f t="shared" si="1"/>
        <v>0</v>
      </c>
      <c r="L32" s="45">
        <f t="shared" si="2"/>
        <v>0</v>
      </c>
      <c r="M32" s="55"/>
      <c r="N32" s="54">
        <f t="shared" si="3"/>
        <v>12</v>
      </c>
      <c r="O32" s="55"/>
      <c r="P32" s="55"/>
      <c r="Q32" s="55"/>
      <c r="R32" s="13">
        <f t="shared" si="4"/>
        <v>50</v>
      </c>
      <c r="S32" s="14" t="str">
        <f t="shared" si="0"/>
        <v>OK</v>
      </c>
      <c r="T32" s="28"/>
      <c r="U32" s="32"/>
      <c r="V32" s="28"/>
      <c r="W32" s="29"/>
      <c r="X32" s="29"/>
      <c r="Y32" s="29"/>
      <c r="Z32" s="29"/>
      <c r="AA32" s="28"/>
      <c r="AB32" s="28"/>
      <c r="AC32" s="28"/>
      <c r="AD32" s="28"/>
      <c r="AE32" s="28"/>
      <c r="AF32" s="29"/>
      <c r="AG32" s="29"/>
      <c r="AH32" s="29"/>
      <c r="AI32" s="29"/>
      <c r="AJ32" s="29"/>
      <c r="AK32" s="29"/>
    </row>
    <row r="33" spans="1:48" ht="39.950000000000003" customHeight="1" x14ac:dyDescent="0.25">
      <c r="A33" s="90">
        <v>30</v>
      </c>
      <c r="B33" s="91" t="s">
        <v>118</v>
      </c>
      <c r="C33" s="148" t="s">
        <v>232</v>
      </c>
      <c r="D33" s="98" t="s">
        <v>136</v>
      </c>
      <c r="E33" s="101">
        <v>1504</v>
      </c>
      <c r="F33" s="105" t="s">
        <v>167</v>
      </c>
      <c r="G33" s="106" t="s">
        <v>179</v>
      </c>
      <c r="H33" s="106" t="s">
        <v>183</v>
      </c>
      <c r="I33" s="108">
        <v>5</v>
      </c>
      <c r="J33" s="8">
        <v>250</v>
      </c>
      <c r="K33" s="45">
        <f t="shared" si="1"/>
        <v>0</v>
      </c>
      <c r="L33" s="45">
        <f t="shared" si="2"/>
        <v>0</v>
      </c>
      <c r="M33" s="55"/>
      <c r="N33" s="54">
        <f t="shared" si="3"/>
        <v>62</v>
      </c>
      <c r="O33" s="55"/>
      <c r="P33" s="55"/>
      <c r="Q33" s="55"/>
      <c r="R33" s="13">
        <f t="shared" si="4"/>
        <v>250</v>
      </c>
      <c r="S33" s="14" t="str">
        <f t="shared" si="0"/>
        <v>OK</v>
      </c>
      <c r="T33" s="28"/>
      <c r="U33" s="32"/>
      <c r="V33" s="28"/>
      <c r="W33" s="29"/>
      <c r="X33" s="29"/>
      <c r="Y33" s="29"/>
      <c r="Z33" s="29"/>
      <c r="AA33" s="28"/>
      <c r="AB33" s="28"/>
      <c r="AC33" s="28"/>
      <c r="AD33" s="28"/>
      <c r="AE33" s="28"/>
      <c r="AF33" s="29"/>
      <c r="AG33" s="29"/>
      <c r="AH33" s="29"/>
      <c r="AI33" s="29"/>
      <c r="AJ33" s="29"/>
      <c r="AK33" s="29"/>
    </row>
    <row r="34" spans="1:48" ht="39.950000000000003" customHeight="1" x14ac:dyDescent="0.25">
      <c r="A34" s="88">
        <v>31</v>
      </c>
      <c r="B34" s="89" t="s">
        <v>121</v>
      </c>
      <c r="C34" s="167" t="s">
        <v>267</v>
      </c>
      <c r="D34" s="96" t="s">
        <v>137</v>
      </c>
      <c r="E34" s="100">
        <v>1504</v>
      </c>
      <c r="F34" s="104" t="s">
        <v>168</v>
      </c>
      <c r="G34" s="35" t="s">
        <v>180</v>
      </c>
      <c r="H34" s="35" t="s">
        <v>183</v>
      </c>
      <c r="I34" s="107">
        <v>5.14</v>
      </c>
      <c r="J34" s="8"/>
      <c r="K34" s="45">
        <f t="shared" si="1"/>
        <v>0</v>
      </c>
      <c r="L34" s="45">
        <f t="shared" si="2"/>
        <v>0</v>
      </c>
      <c r="M34" s="55"/>
      <c r="N34" s="54">
        <f t="shared" si="3"/>
        <v>0</v>
      </c>
      <c r="O34" s="55"/>
      <c r="P34" s="55"/>
      <c r="Q34" s="55"/>
      <c r="R34" s="13">
        <f t="shared" si="4"/>
        <v>0</v>
      </c>
      <c r="S34" s="14" t="str">
        <f t="shared" si="0"/>
        <v>OK</v>
      </c>
      <c r="T34" s="28"/>
      <c r="U34" s="32"/>
      <c r="V34" s="28"/>
      <c r="W34" s="29"/>
      <c r="X34" s="29"/>
      <c r="Y34" s="29"/>
      <c r="Z34" s="29"/>
      <c r="AA34" s="28"/>
      <c r="AB34" s="28"/>
      <c r="AC34" s="28"/>
      <c r="AD34" s="28"/>
      <c r="AE34" s="28"/>
      <c r="AF34" s="29"/>
      <c r="AG34" s="29"/>
      <c r="AH34" s="29"/>
      <c r="AI34" s="29"/>
      <c r="AJ34" s="29"/>
      <c r="AK34" s="29"/>
    </row>
    <row r="35" spans="1:48" ht="39.950000000000003" customHeight="1" x14ac:dyDescent="0.25">
      <c r="A35" s="90">
        <v>32</v>
      </c>
      <c r="B35" s="91" t="s">
        <v>122</v>
      </c>
      <c r="C35" s="168" t="s">
        <v>268</v>
      </c>
      <c r="D35" s="97" t="s">
        <v>138</v>
      </c>
      <c r="E35" s="101">
        <v>1602</v>
      </c>
      <c r="F35" s="105" t="s">
        <v>169</v>
      </c>
      <c r="G35" s="106" t="s">
        <v>173</v>
      </c>
      <c r="H35" s="106" t="s">
        <v>184</v>
      </c>
      <c r="I35" s="108">
        <v>150</v>
      </c>
      <c r="J35" s="8">
        <v>7</v>
      </c>
      <c r="K35" s="45">
        <f t="shared" si="1"/>
        <v>0</v>
      </c>
      <c r="L35" s="45">
        <f t="shared" si="2"/>
        <v>0</v>
      </c>
      <c r="M35" s="55"/>
      <c r="N35" s="54">
        <f t="shared" si="3"/>
        <v>1</v>
      </c>
      <c r="O35" s="55"/>
      <c r="P35" s="55"/>
      <c r="Q35" s="55"/>
      <c r="R35" s="13">
        <f t="shared" si="4"/>
        <v>7</v>
      </c>
      <c r="S35" s="14" t="str">
        <f t="shared" si="0"/>
        <v>OK</v>
      </c>
      <c r="T35" s="28"/>
      <c r="U35" s="32"/>
      <c r="V35" s="28"/>
      <c r="W35" s="29"/>
      <c r="X35" s="29"/>
      <c r="Y35" s="29"/>
      <c r="Z35" s="29"/>
      <c r="AA35" s="28"/>
      <c r="AB35" s="28"/>
      <c r="AC35" s="28"/>
      <c r="AD35" s="28"/>
      <c r="AE35" s="28"/>
      <c r="AF35" s="29"/>
      <c r="AG35" s="29"/>
      <c r="AH35" s="29"/>
      <c r="AI35" s="29"/>
      <c r="AJ35" s="29"/>
      <c r="AK35" s="29"/>
    </row>
    <row r="36" spans="1:48" ht="39.950000000000003" customHeight="1" x14ac:dyDescent="0.25">
      <c r="A36" s="88">
        <v>33</v>
      </c>
      <c r="B36" s="89" t="s">
        <v>122</v>
      </c>
      <c r="C36" s="167" t="s">
        <v>269</v>
      </c>
      <c r="D36" s="96" t="s">
        <v>138</v>
      </c>
      <c r="E36" s="100">
        <v>1602</v>
      </c>
      <c r="F36" s="104" t="s">
        <v>170</v>
      </c>
      <c r="G36" s="35" t="s">
        <v>173</v>
      </c>
      <c r="H36" s="35" t="s">
        <v>184</v>
      </c>
      <c r="I36" s="107">
        <v>315</v>
      </c>
      <c r="J36" s="8">
        <v>5</v>
      </c>
      <c r="K36" s="45">
        <f t="shared" si="1"/>
        <v>0</v>
      </c>
      <c r="L36" s="45">
        <f t="shared" si="2"/>
        <v>0</v>
      </c>
      <c r="M36" s="55"/>
      <c r="N36" s="54">
        <f t="shared" si="3"/>
        <v>1</v>
      </c>
      <c r="O36" s="55"/>
      <c r="P36" s="55"/>
      <c r="Q36" s="55"/>
      <c r="R36" s="13">
        <f t="shared" si="4"/>
        <v>5</v>
      </c>
      <c r="S36" s="14" t="str">
        <f t="shared" si="0"/>
        <v>OK</v>
      </c>
      <c r="T36" s="28"/>
      <c r="U36" s="32"/>
      <c r="V36" s="28"/>
      <c r="W36" s="29"/>
      <c r="X36" s="29"/>
      <c r="Y36" s="29"/>
      <c r="Z36" s="29"/>
      <c r="AA36" s="28"/>
      <c r="AB36" s="28"/>
      <c r="AC36" s="28"/>
      <c r="AD36" s="28"/>
      <c r="AE36" s="28"/>
      <c r="AF36" s="29"/>
      <c r="AG36" s="29"/>
      <c r="AH36" s="29"/>
      <c r="AI36" s="29"/>
      <c r="AJ36" s="29"/>
      <c r="AK36" s="29"/>
    </row>
    <row r="37" spans="1:48" ht="39.950000000000003" customHeight="1" x14ac:dyDescent="0.25">
      <c r="A37" s="94">
        <v>34</v>
      </c>
      <c r="B37" s="95" t="s">
        <v>122</v>
      </c>
      <c r="C37" s="168" t="s">
        <v>270</v>
      </c>
      <c r="D37" s="99" t="s">
        <v>138</v>
      </c>
      <c r="E37" s="103">
        <v>1806</v>
      </c>
      <c r="F37" s="105" t="s">
        <v>171</v>
      </c>
      <c r="G37" s="106" t="s">
        <v>173</v>
      </c>
      <c r="H37" s="106" t="s">
        <v>184</v>
      </c>
      <c r="I37" s="109">
        <v>780</v>
      </c>
      <c r="J37" s="8">
        <v>4</v>
      </c>
      <c r="K37" s="45">
        <f t="shared" si="1"/>
        <v>0</v>
      </c>
      <c r="L37" s="45">
        <f>(SUM(T37:AK37))</f>
        <v>0</v>
      </c>
      <c r="M37" s="55"/>
      <c r="N37" s="54">
        <f t="shared" si="3"/>
        <v>1</v>
      </c>
      <c r="O37" s="55"/>
      <c r="P37" s="55"/>
      <c r="Q37" s="55"/>
      <c r="R37" s="13">
        <f t="shared" si="4"/>
        <v>4</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48" ht="39.950000000000003" customHeight="1" x14ac:dyDescent="0.25">
      <c r="J38" s="4">
        <f>SUM(J4:J37)</f>
        <v>4879</v>
      </c>
      <c r="R38" s="16">
        <f>SUM(R4:R37)</f>
        <v>4879</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c r="AM38" s="166"/>
      <c r="AN38" s="166"/>
      <c r="AO38" s="166"/>
      <c r="AP38" s="166"/>
      <c r="AQ38" s="166"/>
      <c r="AR38" s="166"/>
      <c r="AS38" s="166"/>
      <c r="AT38" s="166"/>
      <c r="AU38" s="166"/>
      <c r="AV38" s="166"/>
    </row>
    <row r="39" spans="1:48" ht="39.950000000000003" customHeight="1" x14ac:dyDescent="0.25">
      <c r="J39" s="83">
        <f>SUMPRODUCT($I$4:$I$37,J4:J37)</f>
        <v>49967.350000000006</v>
      </c>
      <c r="K39" s="83">
        <f>SUMPRODUCT($I$4:$I$37,K4:K37)</f>
        <v>0</v>
      </c>
      <c r="L39" s="83">
        <f>SUMPRODUCT($I$4:$I$37,L4:L37)</f>
        <v>0</v>
      </c>
      <c r="T39" s="112"/>
      <c r="U39" s="169"/>
      <c r="V39" s="113"/>
      <c r="W39" s="166"/>
      <c r="X39" s="166"/>
      <c r="Y39" s="114"/>
      <c r="Z39" s="170"/>
      <c r="AA39" s="113"/>
      <c r="AB39" s="113"/>
      <c r="AC39" s="113"/>
      <c r="AD39" s="113"/>
      <c r="AE39" s="113"/>
      <c r="AF39" s="166"/>
      <c r="AG39" s="166"/>
      <c r="AH39" s="166"/>
      <c r="AI39" s="166"/>
      <c r="AJ39" s="166"/>
      <c r="AK39" s="166"/>
      <c r="AL39" s="166"/>
      <c r="AM39" s="166"/>
      <c r="AN39" s="166"/>
      <c r="AO39" s="166"/>
      <c r="AP39" s="166"/>
      <c r="AQ39" s="166"/>
      <c r="AR39" s="166"/>
      <c r="AS39" s="166"/>
      <c r="AT39" s="166"/>
      <c r="AU39" s="166"/>
      <c r="AV39" s="166"/>
    </row>
    <row r="40" spans="1:48" ht="39.950000000000003" customHeight="1" x14ac:dyDescent="0.25">
      <c r="T40" s="112"/>
      <c r="U40" s="169"/>
      <c r="V40" s="113"/>
      <c r="W40" s="166"/>
      <c r="X40" s="166"/>
      <c r="Y40" s="114"/>
      <c r="Z40" s="170"/>
      <c r="AA40" s="113"/>
      <c r="AB40" s="113"/>
      <c r="AC40" s="113"/>
      <c r="AD40" s="113"/>
      <c r="AE40" s="113"/>
      <c r="AF40" s="166"/>
      <c r="AG40" s="166"/>
      <c r="AH40" s="166"/>
      <c r="AI40" s="166"/>
      <c r="AJ40" s="166"/>
      <c r="AK40" s="166"/>
      <c r="AL40" s="166"/>
      <c r="AM40" s="166"/>
      <c r="AN40" s="166"/>
      <c r="AO40" s="166"/>
      <c r="AP40" s="166"/>
      <c r="AQ40" s="166"/>
      <c r="AR40" s="166"/>
      <c r="AS40" s="166"/>
      <c r="AT40" s="166"/>
      <c r="AU40" s="166"/>
      <c r="AV40" s="166"/>
    </row>
    <row r="41" spans="1:48" ht="39.950000000000003" customHeight="1" x14ac:dyDescent="0.25">
      <c r="T41" s="112"/>
      <c r="U41" s="169"/>
      <c r="V41" s="113"/>
      <c r="W41" s="166"/>
      <c r="X41" s="166"/>
      <c r="Y41" s="114"/>
      <c r="Z41" s="170"/>
      <c r="AA41" s="113"/>
      <c r="AB41" s="113"/>
      <c r="AC41" s="113"/>
      <c r="AD41" s="113"/>
      <c r="AE41" s="113"/>
      <c r="AF41" s="166"/>
      <c r="AG41" s="166"/>
      <c r="AH41" s="166"/>
      <c r="AI41" s="166"/>
      <c r="AJ41" s="166"/>
      <c r="AK41" s="166"/>
      <c r="AL41" s="166"/>
      <c r="AM41" s="166"/>
      <c r="AN41" s="166"/>
      <c r="AO41" s="166"/>
      <c r="AP41" s="166"/>
      <c r="AQ41" s="166"/>
      <c r="AR41" s="166"/>
      <c r="AS41" s="166"/>
      <c r="AT41" s="166"/>
      <c r="AU41" s="166"/>
      <c r="AV41" s="166"/>
    </row>
    <row r="42" spans="1:48" ht="39.950000000000003" customHeight="1" x14ac:dyDescent="0.25">
      <c r="T42" s="112"/>
      <c r="U42" s="169"/>
      <c r="V42" s="113"/>
      <c r="W42" s="166"/>
      <c r="X42" s="166"/>
      <c r="Y42" s="114"/>
      <c r="Z42" s="170"/>
      <c r="AA42" s="113"/>
      <c r="AB42" s="113"/>
      <c r="AC42" s="113"/>
      <c r="AD42" s="113"/>
      <c r="AE42" s="113"/>
      <c r="AF42" s="166"/>
      <c r="AG42" s="166"/>
      <c r="AH42" s="166"/>
      <c r="AI42" s="166"/>
      <c r="AJ42" s="166"/>
      <c r="AK42" s="166"/>
      <c r="AL42" s="166"/>
      <c r="AM42" s="166"/>
      <c r="AN42" s="166"/>
      <c r="AO42" s="166"/>
      <c r="AP42" s="166"/>
      <c r="AQ42" s="166"/>
      <c r="AR42" s="166"/>
      <c r="AS42" s="166"/>
      <c r="AT42" s="166"/>
      <c r="AU42" s="166"/>
      <c r="AV42" s="166"/>
    </row>
    <row r="43" spans="1:48" ht="39.950000000000003" customHeight="1" x14ac:dyDescent="0.25">
      <c r="T43" s="112"/>
      <c r="U43" s="169"/>
      <c r="V43" s="113"/>
      <c r="W43" s="166"/>
      <c r="X43" s="166"/>
      <c r="Y43" s="114"/>
      <c r="Z43" s="170"/>
      <c r="AA43" s="113"/>
      <c r="AB43" s="113"/>
      <c r="AC43" s="113"/>
      <c r="AD43" s="113"/>
      <c r="AE43" s="113"/>
      <c r="AF43" s="166"/>
      <c r="AG43" s="166"/>
      <c r="AH43" s="166"/>
      <c r="AI43" s="166"/>
      <c r="AJ43" s="166"/>
      <c r="AK43" s="166"/>
      <c r="AL43" s="166"/>
      <c r="AM43" s="166"/>
      <c r="AN43" s="166"/>
      <c r="AO43" s="166"/>
      <c r="AP43" s="166"/>
      <c r="AQ43" s="166"/>
      <c r="AR43" s="166"/>
      <c r="AS43" s="166"/>
      <c r="AT43" s="166"/>
      <c r="AU43" s="166"/>
      <c r="AV43" s="166"/>
    </row>
    <row r="44" spans="1:48" ht="39.950000000000003" customHeight="1" x14ac:dyDescent="0.25">
      <c r="T44" s="112"/>
      <c r="U44" s="169"/>
      <c r="V44" s="113"/>
      <c r="W44" s="166"/>
      <c r="X44" s="166"/>
      <c r="Y44" s="114"/>
      <c r="Z44" s="170"/>
      <c r="AA44" s="113"/>
      <c r="AB44" s="113"/>
      <c r="AC44" s="113"/>
      <c r="AD44" s="113"/>
      <c r="AE44" s="113"/>
      <c r="AF44" s="166"/>
      <c r="AG44" s="166"/>
      <c r="AH44" s="166"/>
      <c r="AI44" s="166"/>
      <c r="AJ44" s="166"/>
      <c r="AK44" s="166"/>
      <c r="AL44" s="166"/>
      <c r="AM44" s="166"/>
      <c r="AN44" s="166"/>
      <c r="AO44" s="166"/>
      <c r="AP44" s="166"/>
      <c r="AQ44" s="166"/>
      <c r="AR44" s="166"/>
      <c r="AS44" s="166"/>
      <c r="AT44" s="166"/>
      <c r="AU44" s="166"/>
      <c r="AV44" s="166"/>
    </row>
    <row r="45" spans="1:48" ht="39.950000000000003" customHeight="1" x14ac:dyDescent="0.25">
      <c r="T45" s="112"/>
      <c r="U45" s="169"/>
      <c r="V45" s="113"/>
      <c r="W45" s="166"/>
      <c r="X45" s="166"/>
      <c r="Y45" s="114"/>
      <c r="Z45" s="170"/>
      <c r="AA45" s="113"/>
      <c r="AB45" s="113"/>
      <c r="AC45" s="113"/>
      <c r="AD45" s="113"/>
      <c r="AE45" s="113"/>
      <c r="AF45" s="166"/>
      <c r="AG45" s="166"/>
      <c r="AH45" s="166"/>
      <c r="AI45" s="166"/>
      <c r="AJ45" s="166"/>
      <c r="AK45" s="166"/>
      <c r="AL45" s="166"/>
      <c r="AM45" s="166"/>
      <c r="AN45" s="166"/>
      <c r="AO45" s="166"/>
      <c r="AP45" s="166"/>
      <c r="AQ45" s="166"/>
      <c r="AR45" s="166"/>
      <c r="AS45" s="166"/>
      <c r="AT45" s="166"/>
      <c r="AU45" s="166"/>
      <c r="AV45" s="166"/>
    </row>
    <row r="46" spans="1:48" ht="39.950000000000003" customHeight="1" x14ac:dyDescent="0.25">
      <c r="T46" s="112"/>
      <c r="U46" s="169"/>
      <c r="V46" s="113"/>
      <c r="W46" s="166"/>
      <c r="X46" s="166"/>
      <c r="Y46" s="114"/>
      <c r="Z46" s="170"/>
      <c r="AA46" s="113"/>
      <c r="AB46" s="113"/>
      <c r="AC46" s="113"/>
      <c r="AD46" s="113"/>
      <c r="AE46" s="113"/>
      <c r="AF46" s="166"/>
      <c r="AG46" s="166"/>
      <c r="AH46" s="166"/>
      <c r="AI46" s="166"/>
      <c r="AJ46" s="166"/>
      <c r="AK46" s="166"/>
      <c r="AL46" s="166"/>
      <c r="AM46" s="166"/>
      <c r="AN46" s="166"/>
      <c r="AO46" s="166"/>
      <c r="AP46" s="166"/>
      <c r="AQ46" s="166"/>
      <c r="AR46" s="166"/>
      <c r="AS46" s="166"/>
      <c r="AT46" s="166"/>
      <c r="AU46" s="166"/>
      <c r="AV46" s="166"/>
    </row>
    <row r="47" spans="1:48" ht="39.950000000000003" customHeight="1" x14ac:dyDescent="0.25">
      <c r="T47" s="112"/>
      <c r="U47" s="169"/>
      <c r="V47" s="113"/>
      <c r="W47" s="166"/>
      <c r="X47" s="166"/>
      <c r="Y47" s="114"/>
      <c r="Z47" s="170"/>
      <c r="AA47" s="113"/>
      <c r="AB47" s="113"/>
      <c r="AC47" s="113"/>
      <c r="AD47" s="113"/>
      <c r="AE47" s="113"/>
      <c r="AF47" s="166"/>
      <c r="AG47" s="166"/>
      <c r="AH47" s="166"/>
      <c r="AI47" s="166"/>
      <c r="AJ47" s="166"/>
      <c r="AK47" s="166"/>
      <c r="AL47" s="166"/>
      <c r="AM47" s="166"/>
      <c r="AN47" s="166"/>
      <c r="AO47" s="166"/>
      <c r="AP47" s="166"/>
      <c r="AQ47" s="166"/>
      <c r="AR47" s="166"/>
      <c r="AS47" s="166"/>
      <c r="AT47" s="166"/>
      <c r="AU47" s="166"/>
      <c r="AV47" s="166"/>
    </row>
    <row r="48" spans="1:48" ht="39.950000000000003" customHeight="1" x14ac:dyDescent="0.25">
      <c r="T48" s="112"/>
      <c r="U48" s="169"/>
      <c r="V48" s="113"/>
      <c r="W48" s="166"/>
      <c r="X48" s="166"/>
      <c r="Y48" s="114"/>
      <c r="Z48" s="170"/>
      <c r="AA48" s="113"/>
      <c r="AB48" s="113"/>
      <c r="AC48" s="113"/>
      <c r="AD48" s="113"/>
      <c r="AE48" s="113"/>
      <c r="AF48" s="166"/>
      <c r="AG48" s="166"/>
      <c r="AH48" s="166"/>
      <c r="AI48" s="166"/>
      <c r="AJ48" s="166"/>
      <c r="AK48" s="166"/>
      <c r="AL48" s="166"/>
      <c r="AM48" s="166"/>
      <c r="AN48" s="166"/>
      <c r="AO48" s="166"/>
      <c r="AP48" s="166"/>
      <c r="AQ48" s="166"/>
      <c r="AR48" s="166"/>
      <c r="AS48" s="166"/>
      <c r="AT48" s="166"/>
      <c r="AU48" s="166"/>
      <c r="AV48" s="166"/>
    </row>
    <row r="49" spans="20:48" ht="39.950000000000003" customHeight="1" x14ac:dyDescent="0.25">
      <c r="T49" s="112"/>
      <c r="U49" s="169"/>
      <c r="V49" s="113"/>
      <c r="W49" s="166"/>
      <c r="X49" s="166"/>
      <c r="Y49" s="114"/>
      <c r="Z49" s="170"/>
      <c r="AA49" s="113"/>
      <c r="AB49" s="113"/>
      <c r="AC49" s="113"/>
      <c r="AD49" s="113"/>
      <c r="AE49" s="113"/>
      <c r="AF49" s="166"/>
      <c r="AG49" s="166"/>
      <c r="AH49" s="166"/>
      <c r="AI49" s="166"/>
      <c r="AJ49" s="166"/>
      <c r="AK49" s="166"/>
      <c r="AL49" s="166"/>
      <c r="AM49" s="166"/>
      <c r="AN49" s="166"/>
      <c r="AO49" s="166"/>
      <c r="AP49" s="166"/>
      <c r="AQ49" s="166"/>
      <c r="AR49" s="166"/>
      <c r="AS49" s="166"/>
      <c r="AT49" s="166"/>
      <c r="AU49" s="166"/>
      <c r="AV49" s="166"/>
    </row>
    <row r="50" spans="20:48" ht="39.950000000000003" customHeight="1" x14ac:dyDescent="0.25">
      <c r="T50" s="112"/>
      <c r="U50" s="169"/>
      <c r="V50" s="113"/>
      <c r="W50" s="166"/>
      <c r="X50" s="166"/>
      <c r="Y50" s="114"/>
      <c r="Z50" s="170"/>
      <c r="AA50" s="113"/>
      <c r="AB50" s="113"/>
      <c r="AC50" s="113"/>
      <c r="AD50" s="113"/>
      <c r="AE50" s="113"/>
      <c r="AF50" s="166"/>
      <c r="AG50" s="166"/>
      <c r="AH50" s="166"/>
      <c r="AI50" s="166"/>
      <c r="AJ50" s="166"/>
      <c r="AK50" s="166"/>
      <c r="AL50" s="166"/>
      <c r="AM50" s="166"/>
      <c r="AN50" s="166"/>
      <c r="AO50" s="166"/>
      <c r="AP50" s="166"/>
      <c r="AQ50" s="166"/>
      <c r="AR50" s="166"/>
      <c r="AS50" s="166"/>
      <c r="AT50" s="166"/>
      <c r="AU50" s="166"/>
      <c r="AV50" s="166"/>
    </row>
    <row r="51" spans="20:48" ht="39.950000000000003" customHeight="1" x14ac:dyDescent="0.25">
      <c r="T51" s="112"/>
      <c r="U51" s="169"/>
      <c r="V51" s="113"/>
      <c r="W51" s="166"/>
      <c r="X51" s="166"/>
      <c r="Y51" s="114"/>
      <c r="Z51" s="170"/>
      <c r="AA51" s="113"/>
      <c r="AB51" s="113"/>
      <c r="AC51" s="113"/>
      <c r="AD51" s="113"/>
      <c r="AE51" s="113"/>
      <c r="AF51" s="166"/>
      <c r="AG51" s="166"/>
      <c r="AH51" s="166"/>
      <c r="AI51" s="166"/>
      <c r="AJ51" s="166"/>
      <c r="AK51" s="166"/>
      <c r="AL51" s="166"/>
      <c r="AM51" s="166"/>
      <c r="AN51" s="166"/>
      <c r="AO51" s="166"/>
      <c r="AP51" s="166"/>
      <c r="AQ51" s="166"/>
      <c r="AR51" s="166"/>
      <c r="AS51" s="166"/>
      <c r="AT51" s="166"/>
      <c r="AU51" s="166"/>
      <c r="AV51" s="166"/>
    </row>
    <row r="52" spans="20:48" ht="39.950000000000003" customHeight="1" x14ac:dyDescent="0.25">
      <c r="T52" s="112"/>
      <c r="U52" s="169"/>
      <c r="V52" s="113"/>
      <c r="W52" s="166"/>
      <c r="X52" s="166"/>
      <c r="Y52" s="114"/>
      <c r="Z52" s="170"/>
      <c r="AA52" s="113"/>
      <c r="AB52" s="113"/>
      <c r="AC52" s="113"/>
      <c r="AD52" s="113"/>
      <c r="AE52" s="113"/>
      <c r="AF52" s="166"/>
      <c r="AG52" s="166"/>
      <c r="AH52" s="166"/>
      <c r="AI52" s="166"/>
      <c r="AJ52" s="166"/>
      <c r="AK52" s="166"/>
      <c r="AL52" s="166"/>
      <c r="AM52" s="166"/>
      <c r="AN52" s="166"/>
      <c r="AO52" s="166"/>
      <c r="AP52" s="166"/>
      <c r="AQ52" s="166"/>
      <c r="AR52" s="166"/>
      <c r="AS52" s="166"/>
      <c r="AT52" s="166"/>
      <c r="AU52" s="166"/>
      <c r="AV52" s="166"/>
    </row>
    <row r="53" spans="20:48" ht="39.950000000000003" customHeight="1" x14ac:dyDescent="0.25">
      <c r="T53" s="112"/>
      <c r="U53" s="169"/>
      <c r="V53" s="113"/>
      <c r="W53" s="166"/>
      <c r="X53" s="166"/>
      <c r="Y53" s="114"/>
      <c r="Z53" s="170"/>
      <c r="AA53" s="113"/>
      <c r="AB53" s="113"/>
      <c r="AC53" s="113"/>
      <c r="AD53" s="113"/>
      <c r="AE53" s="113"/>
      <c r="AF53" s="166"/>
      <c r="AG53" s="166"/>
      <c r="AH53" s="166"/>
      <c r="AI53" s="166"/>
      <c r="AJ53" s="166"/>
      <c r="AK53" s="166"/>
      <c r="AL53" s="166"/>
      <c r="AM53" s="166"/>
      <c r="AN53" s="166"/>
      <c r="AO53" s="166"/>
      <c r="AP53" s="166"/>
      <c r="AQ53" s="166"/>
      <c r="AR53" s="166"/>
      <c r="AS53" s="166"/>
      <c r="AT53" s="166"/>
      <c r="AU53" s="166"/>
      <c r="AV53" s="166"/>
    </row>
    <row r="54" spans="20:48" ht="39.950000000000003" customHeight="1" x14ac:dyDescent="0.25">
      <c r="T54" s="112"/>
      <c r="U54" s="169"/>
      <c r="V54" s="113"/>
      <c r="W54" s="166"/>
      <c r="X54" s="166"/>
      <c r="Y54" s="114"/>
      <c r="Z54" s="170"/>
      <c r="AA54" s="113"/>
      <c r="AB54" s="113"/>
      <c r="AC54" s="113"/>
      <c r="AD54" s="113"/>
      <c r="AE54" s="113"/>
      <c r="AF54" s="166"/>
      <c r="AG54" s="166"/>
      <c r="AH54" s="166"/>
      <c r="AI54" s="166"/>
      <c r="AJ54" s="166"/>
      <c r="AK54" s="166"/>
      <c r="AL54" s="166"/>
      <c r="AM54" s="166"/>
      <c r="AN54" s="166"/>
      <c r="AO54" s="166"/>
      <c r="AP54" s="166"/>
      <c r="AQ54" s="166"/>
      <c r="AR54" s="166"/>
      <c r="AS54" s="166"/>
      <c r="AT54" s="166"/>
      <c r="AU54" s="166"/>
      <c r="AV54" s="166"/>
    </row>
    <row r="55" spans="20:48" ht="39.950000000000003" customHeight="1" x14ac:dyDescent="0.25">
      <c r="T55" s="112"/>
      <c r="U55" s="169"/>
      <c r="V55" s="113"/>
      <c r="W55" s="166"/>
      <c r="X55" s="166"/>
      <c r="Y55" s="114"/>
      <c r="Z55" s="170"/>
      <c r="AA55" s="113"/>
      <c r="AB55" s="113"/>
      <c r="AC55" s="113"/>
      <c r="AD55" s="113"/>
      <c r="AE55" s="113"/>
      <c r="AF55" s="166"/>
      <c r="AG55" s="166"/>
      <c r="AH55" s="166"/>
      <c r="AI55" s="166"/>
      <c r="AJ55" s="166"/>
      <c r="AK55" s="166"/>
      <c r="AL55" s="166"/>
      <c r="AM55" s="166"/>
      <c r="AN55" s="166"/>
      <c r="AO55" s="166"/>
      <c r="AP55" s="166"/>
      <c r="AQ55" s="166"/>
      <c r="AR55" s="166"/>
      <c r="AS55" s="166"/>
      <c r="AT55" s="166"/>
      <c r="AU55" s="166"/>
      <c r="AV55" s="166"/>
    </row>
    <row r="56" spans="20:48" ht="39.950000000000003" customHeight="1" x14ac:dyDescent="0.25">
      <c r="T56" s="112"/>
      <c r="U56" s="169"/>
      <c r="V56" s="113"/>
      <c r="W56" s="166"/>
      <c r="X56" s="166"/>
      <c r="Y56" s="114"/>
      <c r="Z56" s="170"/>
      <c r="AA56" s="113"/>
      <c r="AB56" s="113"/>
      <c r="AC56" s="113"/>
      <c r="AD56" s="113"/>
      <c r="AE56" s="113"/>
      <c r="AF56" s="166"/>
      <c r="AG56" s="166"/>
      <c r="AH56" s="166"/>
      <c r="AI56" s="166"/>
      <c r="AJ56" s="166"/>
      <c r="AK56" s="166"/>
      <c r="AL56" s="166"/>
      <c r="AM56" s="166"/>
      <c r="AN56" s="166"/>
      <c r="AO56" s="166"/>
      <c r="AP56" s="166"/>
      <c r="AQ56" s="166"/>
      <c r="AR56" s="166"/>
      <c r="AS56" s="166"/>
      <c r="AT56" s="166"/>
      <c r="AU56" s="166"/>
      <c r="AV56" s="166"/>
    </row>
    <row r="57" spans="20:48" ht="39.950000000000003" customHeight="1" x14ac:dyDescent="0.25">
      <c r="T57" s="112"/>
      <c r="U57" s="169"/>
      <c r="V57" s="113"/>
      <c r="W57" s="166"/>
      <c r="X57" s="166"/>
      <c r="Y57" s="114"/>
      <c r="Z57" s="170"/>
      <c r="AA57" s="113"/>
      <c r="AB57" s="113"/>
      <c r="AC57" s="113"/>
      <c r="AD57" s="113"/>
      <c r="AE57" s="113"/>
      <c r="AF57" s="166"/>
      <c r="AG57" s="166"/>
      <c r="AH57" s="166"/>
      <c r="AI57" s="166"/>
      <c r="AJ57" s="166"/>
      <c r="AK57" s="166"/>
      <c r="AL57" s="166"/>
      <c r="AM57" s="166"/>
      <c r="AN57" s="166"/>
      <c r="AO57" s="166"/>
      <c r="AP57" s="166"/>
      <c r="AQ57" s="166"/>
      <c r="AR57" s="166"/>
      <c r="AS57" s="166"/>
      <c r="AT57" s="166"/>
      <c r="AU57" s="166"/>
      <c r="AV57" s="166"/>
    </row>
    <row r="58" spans="20:48" ht="39.950000000000003" customHeight="1" x14ac:dyDescent="0.25">
      <c r="T58" s="112"/>
      <c r="U58" s="169"/>
      <c r="V58" s="113"/>
      <c r="W58" s="166"/>
      <c r="X58" s="166"/>
      <c r="Y58" s="114"/>
      <c r="Z58" s="170"/>
      <c r="AA58" s="113"/>
      <c r="AB58" s="113"/>
      <c r="AC58" s="113"/>
      <c r="AD58" s="113"/>
      <c r="AE58" s="113"/>
      <c r="AF58" s="166"/>
      <c r="AG58" s="166"/>
      <c r="AH58" s="166"/>
      <c r="AI58" s="166"/>
      <c r="AJ58" s="166"/>
      <c r="AK58" s="166"/>
      <c r="AL58" s="166"/>
      <c r="AM58" s="166"/>
      <c r="AN58" s="166"/>
      <c r="AO58" s="166"/>
      <c r="AP58" s="166"/>
      <c r="AQ58" s="166"/>
      <c r="AR58" s="166"/>
      <c r="AS58" s="166"/>
      <c r="AT58" s="166"/>
      <c r="AU58" s="166"/>
      <c r="AV58" s="166"/>
    </row>
    <row r="59" spans="20:48" ht="39.950000000000003" customHeight="1" x14ac:dyDescent="0.25">
      <c r="T59" s="171"/>
      <c r="U59" s="171"/>
      <c r="V59" s="171"/>
      <c r="W59" s="171"/>
      <c r="X59" s="171"/>
      <c r="Y59" s="171"/>
      <c r="Z59" s="171"/>
      <c r="AA59" s="171"/>
      <c r="AB59" s="171"/>
      <c r="AC59" s="171"/>
      <c r="AD59" s="171"/>
      <c r="AE59" s="171"/>
      <c r="AF59" s="166"/>
      <c r="AG59" s="166"/>
      <c r="AH59" s="166"/>
      <c r="AI59" s="166"/>
      <c r="AJ59" s="166"/>
      <c r="AK59" s="166"/>
      <c r="AL59" s="166"/>
      <c r="AM59" s="166"/>
      <c r="AN59" s="166"/>
      <c r="AO59" s="166"/>
      <c r="AP59" s="166"/>
      <c r="AQ59" s="166"/>
      <c r="AR59" s="166"/>
      <c r="AS59" s="166"/>
      <c r="AT59" s="166"/>
      <c r="AU59" s="166"/>
      <c r="AV59" s="166"/>
    </row>
    <row r="60" spans="20:48" ht="39.950000000000003" customHeight="1" x14ac:dyDescent="0.25">
      <c r="T60" s="171"/>
      <c r="U60" s="171"/>
      <c r="V60" s="171"/>
      <c r="W60" s="171"/>
      <c r="X60" s="171"/>
      <c r="Y60" s="171"/>
      <c r="Z60" s="171"/>
      <c r="AA60" s="171"/>
      <c r="AB60" s="171"/>
      <c r="AC60" s="171"/>
      <c r="AD60" s="171"/>
      <c r="AE60" s="171"/>
      <c r="AF60" s="166"/>
      <c r="AG60" s="166"/>
      <c r="AH60" s="166"/>
      <c r="AI60" s="166"/>
      <c r="AJ60" s="166"/>
      <c r="AK60" s="166"/>
      <c r="AL60" s="166"/>
      <c r="AM60" s="166"/>
      <c r="AN60" s="166"/>
      <c r="AO60" s="166"/>
      <c r="AP60" s="166"/>
      <c r="AQ60" s="166"/>
      <c r="AR60" s="166"/>
      <c r="AS60" s="166"/>
      <c r="AT60" s="166"/>
      <c r="AU60" s="166"/>
      <c r="AV60" s="166"/>
    </row>
    <row r="61" spans="20:48" ht="39.950000000000003" customHeight="1" x14ac:dyDescent="0.25">
      <c r="T61" s="171"/>
      <c r="U61" s="171"/>
      <c r="V61" s="171"/>
      <c r="W61" s="171"/>
      <c r="X61" s="171"/>
      <c r="Y61" s="171"/>
      <c r="Z61" s="171"/>
      <c r="AA61" s="171"/>
      <c r="AB61" s="171"/>
      <c r="AC61" s="171"/>
      <c r="AD61" s="171"/>
      <c r="AE61" s="171"/>
      <c r="AF61" s="166"/>
      <c r="AG61" s="166"/>
      <c r="AH61" s="166"/>
      <c r="AI61" s="166"/>
      <c r="AJ61" s="166"/>
      <c r="AK61" s="166"/>
      <c r="AL61" s="166"/>
      <c r="AM61" s="166"/>
      <c r="AN61" s="166"/>
      <c r="AO61" s="166"/>
      <c r="AP61" s="166"/>
      <c r="AQ61" s="166"/>
      <c r="AR61" s="166"/>
      <c r="AS61" s="166"/>
      <c r="AT61" s="166"/>
      <c r="AU61" s="166"/>
      <c r="AV61" s="166"/>
    </row>
    <row r="62" spans="20:48" ht="39.950000000000003" customHeight="1" x14ac:dyDescent="0.25">
      <c r="T62" s="171"/>
      <c r="U62" s="171"/>
      <c r="V62" s="171"/>
      <c r="W62" s="171"/>
      <c r="X62" s="171"/>
      <c r="Y62" s="171"/>
      <c r="Z62" s="171"/>
      <c r="AA62" s="171"/>
      <c r="AB62" s="171"/>
      <c r="AC62" s="171"/>
      <c r="AD62" s="171"/>
      <c r="AE62" s="171"/>
      <c r="AF62" s="166"/>
      <c r="AG62" s="166"/>
      <c r="AH62" s="166"/>
      <c r="AI62" s="166"/>
      <c r="AJ62" s="166"/>
      <c r="AK62" s="166"/>
      <c r="AL62" s="166"/>
      <c r="AM62" s="166"/>
      <c r="AN62" s="166"/>
      <c r="AO62" s="166"/>
      <c r="AP62" s="166"/>
      <c r="AQ62" s="166"/>
      <c r="AR62" s="166"/>
      <c r="AS62" s="166"/>
      <c r="AT62" s="166"/>
      <c r="AU62" s="166"/>
      <c r="AV62" s="166"/>
    </row>
    <row r="63" spans="20:48" ht="39.950000000000003" customHeight="1" x14ac:dyDescent="0.25">
      <c r="T63" s="171"/>
      <c r="U63" s="171"/>
      <c r="V63" s="171"/>
      <c r="W63" s="171"/>
      <c r="X63" s="171"/>
      <c r="Y63" s="171"/>
      <c r="Z63" s="171"/>
      <c r="AA63" s="171"/>
      <c r="AB63" s="171"/>
      <c r="AC63" s="171"/>
      <c r="AD63" s="171"/>
      <c r="AE63" s="171"/>
      <c r="AF63" s="166"/>
      <c r="AG63" s="166"/>
      <c r="AH63" s="166"/>
      <c r="AI63" s="166"/>
      <c r="AJ63" s="166"/>
      <c r="AK63" s="166"/>
      <c r="AL63" s="166"/>
      <c r="AM63" s="166"/>
      <c r="AN63" s="166"/>
      <c r="AO63" s="166"/>
      <c r="AP63" s="166"/>
      <c r="AQ63" s="166"/>
      <c r="AR63" s="166"/>
      <c r="AS63" s="166"/>
      <c r="AT63" s="166"/>
      <c r="AU63" s="166"/>
      <c r="AV63" s="166"/>
    </row>
    <row r="64" spans="20:48" ht="39.950000000000003" customHeight="1" x14ac:dyDescent="0.25">
      <c r="T64" s="171"/>
      <c r="U64" s="171"/>
      <c r="V64" s="171"/>
      <c r="W64" s="171"/>
      <c r="X64" s="171"/>
      <c r="Y64" s="171"/>
      <c r="Z64" s="171"/>
      <c r="AA64" s="171"/>
      <c r="AB64" s="171"/>
      <c r="AC64" s="171"/>
      <c r="AD64" s="171"/>
      <c r="AE64" s="171"/>
      <c r="AF64" s="166"/>
      <c r="AG64" s="166"/>
      <c r="AH64" s="166"/>
      <c r="AI64" s="166"/>
      <c r="AJ64" s="166"/>
      <c r="AK64" s="166"/>
      <c r="AL64" s="166"/>
      <c r="AM64" s="166"/>
      <c r="AN64" s="166"/>
      <c r="AO64" s="166"/>
      <c r="AP64" s="166"/>
      <c r="AQ64" s="166"/>
      <c r="AR64" s="166"/>
      <c r="AS64" s="166"/>
      <c r="AT64" s="166"/>
      <c r="AU64" s="166"/>
      <c r="AV64" s="166"/>
    </row>
    <row r="65" spans="20:48" ht="39.950000000000003" customHeight="1" x14ac:dyDescent="0.25">
      <c r="T65" s="171"/>
      <c r="U65" s="171"/>
      <c r="V65" s="171"/>
      <c r="W65" s="171"/>
      <c r="X65" s="171"/>
      <c r="Y65" s="171"/>
      <c r="Z65" s="171"/>
      <c r="AA65" s="171"/>
      <c r="AB65" s="171"/>
      <c r="AC65" s="171"/>
      <c r="AD65" s="171"/>
      <c r="AE65" s="171"/>
      <c r="AF65" s="166"/>
      <c r="AG65" s="166"/>
      <c r="AH65" s="166"/>
      <c r="AI65" s="166"/>
      <c r="AJ65" s="166"/>
      <c r="AK65" s="166"/>
      <c r="AL65" s="166"/>
      <c r="AM65" s="166"/>
      <c r="AN65" s="166"/>
      <c r="AO65" s="166"/>
      <c r="AP65" s="166"/>
      <c r="AQ65" s="166"/>
      <c r="AR65" s="166"/>
      <c r="AS65" s="166"/>
      <c r="AT65" s="166"/>
      <c r="AU65" s="166"/>
      <c r="AV65" s="166"/>
    </row>
    <row r="66" spans="20:48" ht="39.950000000000003" customHeight="1" x14ac:dyDescent="0.25">
      <c r="T66" s="171"/>
      <c r="U66" s="171"/>
      <c r="V66" s="171"/>
      <c r="W66" s="171"/>
      <c r="X66" s="171"/>
      <c r="Y66" s="171"/>
      <c r="Z66" s="171"/>
      <c r="AA66" s="171"/>
      <c r="AB66" s="171"/>
      <c r="AC66" s="171"/>
      <c r="AD66" s="171"/>
      <c r="AE66" s="171"/>
      <c r="AF66" s="166"/>
      <c r="AG66" s="166"/>
      <c r="AH66" s="166"/>
      <c r="AI66" s="166"/>
      <c r="AJ66" s="166"/>
      <c r="AK66" s="166"/>
      <c r="AL66" s="166"/>
      <c r="AM66" s="166"/>
      <c r="AN66" s="166"/>
      <c r="AO66" s="166"/>
      <c r="AP66" s="166"/>
      <c r="AQ66" s="166"/>
      <c r="AR66" s="166"/>
      <c r="AS66" s="166"/>
      <c r="AT66" s="166"/>
      <c r="AU66" s="166"/>
      <c r="AV66" s="166"/>
    </row>
    <row r="67" spans="20:48" ht="39.950000000000003" customHeight="1" x14ac:dyDescent="0.25">
      <c r="T67" s="171"/>
      <c r="U67" s="171"/>
      <c r="V67" s="171"/>
      <c r="W67" s="171"/>
      <c r="X67" s="171"/>
      <c r="Y67" s="171"/>
      <c r="Z67" s="171"/>
      <c r="AA67" s="171"/>
      <c r="AB67" s="171"/>
      <c r="AC67" s="171"/>
      <c r="AD67" s="171"/>
      <c r="AE67" s="171"/>
      <c r="AF67" s="166"/>
      <c r="AG67" s="166"/>
      <c r="AH67" s="166"/>
      <c r="AI67" s="166"/>
      <c r="AJ67" s="166"/>
      <c r="AK67" s="166"/>
      <c r="AL67" s="166"/>
      <c r="AM67" s="166"/>
      <c r="AN67" s="166"/>
      <c r="AO67" s="166"/>
      <c r="AP67" s="166"/>
      <c r="AQ67" s="166"/>
      <c r="AR67" s="166"/>
      <c r="AS67" s="166"/>
      <c r="AT67" s="166"/>
      <c r="AU67" s="166"/>
      <c r="AV67" s="166"/>
    </row>
    <row r="68" spans="20:48" ht="39.950000000000003" customHeight="1" x14ac:dyDescent="0.25">
      <c r="T68" s="171"/>
      <c r="U68" s="171"/>
      <c r="V68" s="171"/>
      <c r="W68" s="171"/>
      <c r="X68" s="171"/>
      <c r="Y68" s="171"/>
      <c r="Z68" s="171"/>
      <c r="AA68" s="171"/>
      <c r="AB68" s="171"/>
      <c r="AC68" s="171"/>
      <c r="AD68" s="171"/>
      <c r="AE68" s="171"/>
      <c r="AF68" s="166"/>
      <c r="AG68" s="166"/>
      <c r="AH68" s="166"/>
      <c r="AI68" s="166"/>
      <c r="AJ68" s="166"/>
      <c r="AK68" s="166"/>
      <c r="AL68" s="166"/>
      <c r="AM68" s="166"/>
      <c r="AN68" s="166"/>
      <c r="AO68" s="166"/>
      <c r="AP68" s="166"/>
      <c r="AQ68" s="166"/>
      <c r="AR68" s="166"/>
      <c r="AS68" s="166"/>
      <c r="AT68" s="166"/>
      <c r="AU68" s="166"/>
      <c r="AV68" s="166"/>
    </row>
    <row r="69" spans="20:48" ht="39.950000000000003" customHeight="1" x14ac:dyDescent="0.25">
      <c r="T69" s="171"/>
      <c r="U69" s="171"/>
      <c r="V69" s="171"/>
      <c r="W69" s="171"/>
      <c r="X69" s="171"/>
      <c r="Y69" s="171"/>
      <c r="Z69" s="171"/>
      <c r="AA69" s="171"/>
      <c r="AB69" s="171"/>
      <c r="AC69" s="171"/>
      <c r="AD69" s="171"/>
      <c r="AE69" s="171"/>
      <c r="AF69" s="166"/>
      <c r="AG69" s="166"/>
      <c r="AH69" s="166"/>
      <c r="AI69" s="166"/>
      <c r="AJ69" s="166"/>
      <c r="AK69" s="166"/>
      <c r="AL69" s="166"/>
      <c r="AM69" s="166"/>
      <c r="AN69" s="166"/>
      <c r="AO69" s="166"/>
      <c r="AP69" s="166"/>
      <c r="AQ69" s="166"/>
      <c r="AR69" s="166"/>
      <c r="AS69" s="166"/>
      <c r="AT69" s="166"/>
      <c r="AU69" s="166"/>
      <c r="AV69" s="166"/>
    </row>
    <row r="70" spans="20:48" ht="39.950000000000003" customHeight="1" x14ac:dyDescent="0.25">
      <c r="T70" s="171"/>
      <c r="U70" s="171"/>
      <c r="V70" s="171"/>
      <c r="W70" s="171"/>
      <c r="X70" s="171"/>
      <c r="Y70" s="171"/>
      <c r="Z70" s="171"/>
      <c r="AA70" s="171"/>
      <c r="AB70" s="171"/>
      <c r="AC70" s="171"/>
      <c r="AD70" s="171"/>
      <c r="AE70" s="171"/>
      <c r="AF70" s="166"/>
      <c r="AG70" s="166"/>
      <c r="AH70" s="166"/>
      <c r="AI70" s="166"/>
      <c r="AJ70" s="166"/>
      <c r="AK70" s="166"/>
      <c r="AL70" s="166"/>
      <c r="AM70" s="166"/>
      <c r="AN70" s="166"/>
      <c r="AO70" s="166"/>
      <c r="AP70" s="166"/>
      <c r="AQ70" s="166"/>
      <c r="AR70" s="166"/>
      <c r="AS70" s="166"/>
      <c r="AT70" s="166"/>
      <c r="AU70" s="166"/>
      <c r="AV70" s="166"/>
    </row>
    <row r="71" spans="20:48" ht="39.950000000000003" customHeight="1" x14ac:dyDescent="0.25">
      <c r="T71" s="171"/>
      <c r="U71" s="171"/>
      <c r="V71" s="171"/>
      <c r="W71" s="171"/>
      <c r="X71" s="171"/>
      <c r="Y71" s="171"/>
      <c r="Z71" s="171"/>
      <c r="AA71" s="171"/>
      <c r="AB71" s="171"/>
      <c r="AC71" s="171"/>
      <c r="AD71" s="171"/>
      <c r="AE71" s="171"/>
      <c r="AF71" s="166"/>
      <c r="AG71" s="166"/>
      <c r="AH71" s="166"/>
      <c r="AI71" s="166"/>
      <c r="AJ71" s="166"/>
      <c r="AK71" s="166"/>
      <c r="AL71" s="166"/>
      <c r="AM71" s="166"/>
      <c r="AN71" s="166"/>
      <c r="AO71" s="166"/>
      <c r="AP71" s="166"/>
      <c r="AQ71" s="166"/>
      <c r="AR71" s="166"/>
      <c r="AS71" s="166"/>
      <c r="AT71" s="166"/>
      <c r="AU71" s="166"/>
      <c r="AV71" s="166"/>
    </row>
    <row r="72" spans="20:48" ht="39.950000000000003" customHeight="1" x14ac:dyDescent="0.25">
      <c r="T72" s="171"/>
      <c r="U72" s="171"/>
      <c r="V72" s="171"/>
      <c r="W72" s="171"/>
      <c r="X72" s="171"/>
      <c r="Y72" s="171"/>
      <c r="Z72" s="171"/>
      <c r="AA72" s="171"/>
      <c r="AB72" s="171"/>
      <c r="AC72" s="171"/>
      <c r="AD72" s="171"/>
      <c r="AE72" s="171"/>
      <c r="AF72" s="166"/>
      <c r="AG72" s="166"/>
      <c r="AH72" s="166"/>
      <c r="AI72" s="166"/>
      <c r="AJ72" s="166"/>
      <c r="AK72" s="166"/>
      <c r="AL72" s="166"/>
      <c r="AM72" s="166"/>
      <c r="AN72" s="166"/>
      <c r="AO72" s="166"/>
      <c r="AP72" s="166"/>
      <c r="AQ72" s="166"/>
      <c r="AR72" s="166"/>
      <c r="AS72" s="166"/>
      <c r="AT72" s="166"/>
      <c r="AU72" s="166"/>
      <c r="AV72" s="166"/>
    </row>
    <row r="73" spans="20:48" ht="39.950000000000003" customHeight="1" x14ac:dyDescent="0.25">
      <c r="T73" s="171"/>
      <c r="U73" s="171"/>
      <c r="V73" s="171"/>
      <c r="W73" s="171"/>
      <c r="X73" s="171"/>
      <c r="Y73" s="171"/>
      <c r="Z73" s="171"/>
      <c r="AA73" s="171"/>
      <c r="AB73" s="171"/>
      <c r="AC73" s="171"/>
      <c r="AD73" s="171"/>
      <c r="AE73" s="171"/>
      <c r="AF73" s="166"/>
      <c r="AG73" s="166"/>
      <c r="AH73" s="166"/>
      <c r="AI73" s="166"/>
      <c r="AJ73" s="166"/>
      <c r="AK73" s="166"/>
      <c r="AL73" s="166"/>
      <c r="AM73" s="166"/>
      <c r="AN73" s="166"/>
      <c r="AO73" s="166"/>
      <c r="AP73" s="166"/>
      <c r="AQ73" s="166"/>
      <c r="AR73" s="166"/>
      <c r="AS73" s="166"/>
      <c r="AT73" s="166"/>
      <c r="AU73" s="166"/>
      <c r="AV73" s="166"/>
    </row>
    <row r="74" spans="20:48" ht="39.950000000000003" customHeight="1" x14ac:dyDescent="0.25">
      <c r="T74" s="171"/>
      <c r="U74" s="171"/>
      <c r="V74" s="171"/>
      <c r="W74" s="171"/>
      <c r="X74" s="171"/>
      <c r="Y74" s="171"/>
      <c r="Z74" s="171"/>
      <c r="AA74" s="171"/>
      <c r="AB74" s="171"/>
      <c r="AC74" s="171"/>
      <c r="AD74" s="171"/>
      <c r="AE74" s="171"/>
      <c r="AF74" s="166"/>
      <c r="AG74" s="166"/>
      <c r="AH74" s="166"/>
      <c r="AI74" s="166"/>
      <c r="AJ74" s="166"/>
      <c r="AK74" s="166"/>
      <c r="AL74" s="166"/>
      <c r="AM74" s="166"/>
      <c r="AN74" s="166"/>
      <c r="AO74" s="166"/>
      <c r="AP74" s="166"/>
      <c r="AQ74" s="166"/>
      <c r="AR74" s="166"/>
      <c r="AS74" s="166"/>
      <c r="AT74" s="166"/>
      <c r="AU74" s="166"/>
      <c r="AV74" s="166"/>
    </row>
    <row r="75" spans="20:48" ht="39.950000000000003" customHeight="1" x14ac:dyDescent="0.25">
      <c r="T75" s="171"/>
      <c r="U75" s="171"/>
      <c r="V75" s="171"/>
      <c r="W75" s="171"/>
      <c r="X75" s="171"/>
      <c r="Y75" s="171"/>
      <c r="Z75" s="171"/>
      <c r="AA75" s="171"/>
      <c r="AB75" s="171"/>
      <c r="AC75" s="171"/>
      <c r="AD75" s="171"/>
      <c r="AE75" s="171"/>
      <c r="AF75" s="166"/>
      <c r="AG75" s="166"/>
      <c r="AH75" s="166"/>
      <c r="AI75" s="166"/>
      <c r="AJ75" s="166"/>
      <c r="AK75" s="166"/>
      <c r="AL75" s="166"/>
      <c r="AM75" s="166"/>
      <c r="AN75" s="166"/>
      <c r="AO75" s="166"/>
      <c r="AP75" s="166"/>
      <c r="AQ75" s="166"/>
      <c r="AR75" s="166"/>
      <c r="AS75" s="166"/>
      <c r="AT75" s="166"/>
      <c r="AU75" s="166"/>
      <c r="AV75" s="166"/>
    </row>
    <row r="76" spans="20:48" ht="39.950000000000003" customHeight="1" x14ac:dyDescent="0.25">
      <c r="T76" s="171"/>
      <c r="U76" s="171"/>
      <c r="V76" s="171"/>
      <c r="W76" s="171"/>
      <c r="X76" s="171"/>
      <c r="Y76" s="171"/>
      <c r="Z76" s="171"/>
      <c r="AA76" s="171"/>
      <c r="AB76" s="171"/>
      <c r="AC76" s="171"/>
      <c r="AD76" s="171"/>
      <c r="AE76" s="171"/>
      <c r="AF76" s="166"/>
      <c r="AG76" s="166"/>
      <c r="AH76" s="166"/>
      <c r="AI76" s="166"/>
      <c r="AJ76" s="166"/>
      <c r="AK76" s="166"/>
      <c r="AL76" s="166"/>
      <c r="AM76" s="166"/>
      <c r="AN76" s="166"/>
      <c r="AO76" s="166"/>
      <c r="AP76" s="166"/>
      <c r="AQ76" s="166"/>
      <c r="AR76" s="166"/>
      <c r="AS76" s="166"/>
      <c r="AT76" s="166"/>
      <c r="AU76" s="166"/>
      <c r="AV76" s="166"/>
    </row>
    <row r="77" spans="20:48" ht="39.950000000000003" customHeight="1" x14ac:dyDescent="0.25">
      <c r="T77" s="171"/>
      <c r="U77" s="171"/>
      <c r="V77" s="171"/>
      <c r="W77" s="171"/>
      <c r="X77" s="171"/>
      <c r="Y77" s="171"/>
      <c r="Z77" s="171"/>
      <c r="AA77" s="171"/>
      <c r="AB77" s="171"/>
      <c r="AC77" s="171"/>
      <c r="AD77" s="171"/>
      <c r="AE77" s="171"/>
      <c r="AF77" s="166"/>
      <c r="AG77" s="166"/>
      <c r="AH77" s="166"/>
      <c r="AI77" s="166"/>
      <c r="AJ77" s="166"/>
      <c r="AK77" s="166"/>
      <c r="AL77" s="166"/>
      <c r="AM77" s="166"/>
      <c r="AN77" s="166"/>
      <c r="AO77" s="166"/>
      <c r="AP77" s="166"/>
      <c r="AQ77" s="166"/>
      <c r="AR77" s="166"/>
      <c r="AS77" s="166"/>
      <c r="AT77" s="166"/>
      <c r="AU77" s="166"/>
      <c r="AV77" s="166"/>
    </row>
    <row r="78" spans="20:48" ht="39.950000000000003" customHeight="1" x14ac:dyDescent="0.25">
      <c r="T78" s="171"/>
      <c r="U78" s="171"/>
      <c r="V78" s="171"/>
      <c r="W78" s="171"/>
      <c r="X78" s="171"/>
      <c r="Y78" s="171"/>
      <c r="Z78" s="171"/>
      <c r="AA78" s="171"/>
      <c r="AB78" s="171"/>
      <c r="AC78" s="171"/>
      <c r="AD78" s="171"/>
      <c r="AE78" s="171"/>
      <c r="AF78" s="166"/>
      <c r="AG78" s="166"/>
      <c r="AH78" s="166"/>
      <c r="AI78" s="166"/>
      <c r="AJ78" s="166"/>
      <c r="AK78" s="166"/>
      <c r="AL78" s="166"/>
      <c r="AM78" s="166"/>
      <c r="AN78" s="166"/>
      <c r="AO78" s="166"/>
      <c r="AP78" s="166"/>
      <c r="AQ78" s="166"/>
      <c r="AR78" s="166"/>
      <c r="AS78" s="166"/>
      <c r="AT78" s="166"/>
      <c r="AU78" s="166"/>
      <c r="AV78" s="166"/>
    </row>
    <row r="79" spans="20:48" ht="39.950000000000003" customHeight="1" x14ac:dyDescent="0.25">
      <c r="T79" s="171"/>
      <c r="U79" s="171"/>
      <c r="V79" s="171"/>
      <c r="W79" s="171"/>
      <c r="X79" s="171"/>
      <c r="Y79" s="171"/>
      <c r="Z79" s="171"/>
      <c r="AA79" s="171"/>
      <c r="AB79" s="171"/>
      <c r="AC79" s="171"/>
      <c r="AD79" s="171"/>
      <c r="AE79" s="171"/>
      <c r="AF79" s="166"/>
      <c r="AG79" s="166"/>
      <c r="AH79" s="166"/>
      <c r="AI79" s="166"/>
      <c r="AJ79" s="166"/>
      <c r="AK79" s="166"/>
      <c r="AL79" s="166"/>
      <c r="AM79" s="166"/>
      <c r="AN79" s="166"/>
      <c r="AO79" s="166"/>
      <c r="AP79" s="166"/>
      <c r="AQ79" s="166"/>
      <c r="AR79" s="166"/>
      <c r="AS79" s="166"/>
      <c r="AT79" s="166"/>
      <c r="AU79" s="166"/>
      <c r="AV79" s="166"/>
    </row>
    <row r="80" spans="20:48" ht="39.950000000000003" customHeight="1" x14ac:dyDescent="0.25">
      <c r="T80" s="171"/>
      <c r="U80" s="171"/>
      <c r="V80" s="171"/>
      <c r="W80" s="171"/>
      <c r="X80" s="171"/>
      <c r="Y80" s="171"/>
      <c r="Z80" s="171"/>
      <c r="AA80" s="171"/>
      <c r="AB80" s="171"/>
      <c r="AC80" s="171"/>
      <c r="AD80" s="171"/>
      <c r="AE80" s="171"/>
      <c r="AF80" s="166"/>
      <c r="AG80" s="166"/>
      <c r="AH80" s="166"/>
      <c r="AI80" s="166"/>
      <c r="AJ80" s="166"/>
      <c r="AK80" s="166"/>
      <c r="AL80" s="166"/>
      <c r="AM80" s="166"/>
      <c r="AN80" s="166"/>
      <c r="AO80" s="166"/>
      <c r="AP80" s="166"/>
      <c r="AQ80" s="166"/>
      <c r="AR80" s="166"/>
      <c r="AS80" s="166"/>
      <c r="AT80" s="166"/>
      <c r="AU80" s="166"/>
      <c r="AV80" s="166"/>
    </row>
    <row r="81" spans="20:48" ht="39.950000000000003" customHeight="1" x14ac:dyDescent="0.25">
      <c r="T81" s="171"/>
      <c r="U81" s="171"/>
      <c r="V81" s="171"/>
      <c r="W81" s="171"/>
      <c r="X81" s="171"/>
      <c r="Y81" s="171"/>
      <c r="Z81" s="171"/>
      <c r="AA81" s="171"/>
      <c r="AB81" s="171"/>
      <c r="AC81" s="171"/>
      <c r="AD81" s="171"/>
      <c r="AE81" s="171"/>
      <c r="AF81" s="166"/>
      <c r="AG81" s="166"/>
      <c r="AH81" s="166"/>
      <c r="AI81" s="166"/>
      <c r="AJ81" s="166"/>
      <c r="AK81" s="166"/>
      <c r="AL81" s="166"/>
      <c r="AM81" s="166"/>
      <c r="AN81" s="166"/>
      <c r="AO81" s="166"/>
      <c r="AP81" s="166"/>
      <c r="AQ81" s="166"/>
      <c r="AR81" s="166"/>
      <c r="AS81" s="166"/>
      <c r="AT81" s="166"/>
      <c r="AU81" s="166"/>
      <c r="AV81" s="166"/>
    </row>
    <row r="82" spans="20:48" ht="39.950000000000003" customHeight="1" x14ac:dyDescent="0.25">
      <c r="T82" s="171"/>
      <c r="U82" s="171"/>
      <c r="V82" s="171"/>
      <c r="W82" s="171"/>
      <c r="X82" s="171"/>
      <c r="Y82" s="171"/>
      <c r="Z82" s="171"/>
      <c r="AA82" s="171"/>
      <c r="AB82" s="171"/>
      <c r="AC82" s="171"/>
      <c r="AD82" s="171"/>
      <c r="AE82" s="171"/>
      <c r="AF82" s="166"/>
      <c r="AG82" s="166"/>
      <c r="AH82" s="166"/>
      <c r="AI82" s="166"/>
      <c r="AJ82" s="166"/>
      <c r="AK82" s="166"/>
      <c r="AL82" s="166"/>
      <c r="AM82" s="166"/>
      <c r="AN82" s="166"/>
      <c r="AO82" s="166"/>
      <c r="AP82" s="166"/>
      <c r="AQ82" s="166"/>
      <c r="AR82" s="166"/>
      <c r="AS82" s="166"/>
      <c r="AT82" s="166"/>
      <c r="AU82" s="166"/>
      <c r="AV82" s="166"/>
    </row>
    <row r="83" spans="20:48" ht="39.950000000000003" customHeight="1" x14ac:dyDescent="0.25">
      <c r="T83" s="171"/>
      <c r="U83" s="171"/>
      <c r="V83" s="171"/>
      <c r="W83" s="171"/>
      <c r="X83" s="171"/>
      <c r="Y83" s="171"/>
      <c r="Z83" s="171"/>
      <c r="AA83" s="171"/>
      <c r="AB83" s="171"/>
      <c r="AC83" s="171"/>
      <c r="AD83" s="171"/>
      <c r="AE83" s="171"/>
      <c r="AF83" s="166"/>
      <c r="AG83" s="166"/>
      <c r="AH83" s="166"/>
      <c r="AI83" s="166"/>
      <c r="AJ83" s="166"/>
      <c r="AK83" s="166"/>
      <c r="AL83" s="166"/>
      <c r="AM83" s="166"/>
      <c r="AN83" s="166"/>
      <c r="AO83" s="166"/>
      <c r="AP83" s="166"/>
      <c r="AQ83" s="166"/>
      <c r="AR83" s="166"/>
      <c r="AS83" s="166"/>
      <c r="AT83" s="166"/>
      <c r="AU83" s="166"/>
      <c r="AV83" s="166"/>
    </row>
    <row r="84" spans="20:48" ht="39.950000000000003" customHeight="1" x14ac:dyDescent="0.25">
      <c r="T84" s="171"/>
      <c r="U84" s="171"/>
      <c r="V84" s="171"/>
      <c r="W84" s="171"/>
      <c r="X84" s="171"/>
      <c r="Y84" s="171"/>
      <c r="Z84" s="171"/>
      <c r="AA84" s="171"/>
      <c r="AB84" s="171"/>
      <c r="AC84" s="171"/>
      <c r="AD84" s="171"/>
      <c r="AE84" s="171"/>
      <c r="AF84" s="166"/>
      <c r="AG84" s="166"/>
      <c r="AH84" s="166"/>
      <c r="AI84" s="166"/>
      <c r="AJ84" s="166"/>
      <c r="AK84" s="166"/>
      <c r="AL84" s="166"/>
      <c r="AM84" s="166"/>
      <c r="AN84" s="166"/>
      <c r="AO84" s="166"/>
      <c r="AP84" s="166"/>
      <c r="AQ84" s="166"/>
      <c r="AR84" s="166"/>
      <c r="AS84" s="166"/>
      <c r="AT84" s="166"/>
      <c r="AU84" s="166"/>
      <c r="AV84" s="166"/>
    </row>
    <row r="85" spans="20:48" ht="39.950000000000003" customHeight="1" x14ac:dyDescent="0.25">
      <c r="T85" s="171"/>
      <c r="U85" s="171"/>
      <c r="V85" s="171"/>
      <c r="W85" s="171"/>
      <c r="X85" s="171"/>
      <c r="Y85" s="171"/>
      <c r="Z85" s="171"/>
      <c r="AA85" s="171"/>
      <c r="AB85" s="171"/>
      <c r="AC85" s="171"/>
      <c r="AD85" s="171"/>
      <c r="AE85" s="171"/>
      <c r="AF85" s="166"/>
      <c r="AG85" s="166"/>
      <c r="AH85" s="166"/>
      <c r="AI85" s="166"/>
      <c r="AJ85" s="166"/>
      <c r="AK85" s="166"/>
      <c r="AL85" s="166"/>
      <c r="AM85" s="166"/>
      <c r="AN85" s="166"/>
      <c r="AO85" s="166"/>
      <c r="AP85" s="166"/>
      <c r="AQ85" s="166"/>
      <c r="AR85" s="166"/>
      <c r="AS85" s="166"/>
      <c r="AT85" s="166"/>
      <c r="AU85" s="166"/>
      <c r="AV85" s="166"/>
    </row>
    <row r="86" spans="20:48" ht="39.950000000000003" customHeight="1" x14ac:dyDescent="0.25">
      <c r="T86" s="171"/>
      <c r="U86" s="171"/>
      <c r="V86" s="171"/>
      <c r="W86" s="171"/>
      <c r="X86" s="171"/>
      <c r="Y86" s="171"/>
      <c r="Z86" s="171"/>
      <c r="AA86" s="171"/>
      <c r="AB86" s="171"/>
      <c r="AC86" s="171"/>
      <c r="AD86" s="171"/>
      <c r="AE86" s="171"/>
      <c r="AF86" s="166"/>
      <c r="AG86" s="166"/>
      <c r="AH86" s="166"/>
      <c r="AI86" s="166"/>
      <c r="AJ86" s="166"/>
      <c r="AK86" s="166"/>
      <c r="AL86" s="166"/>
      <c r="AM86" s="166"/>
      <c r="AN86" s="166"/>
      <c r="AO86" s="166"/>
      <c r="AP86" s="166"/>
      <c r="AQ86" s="166"/>
      <c r="AR86" s="166"/>
      <c r="AS86" s="166"/>
      <c r="AT86" s="166"/>
      <c r="AU86" s="166"/>
      <c r="AV86" s="166"/>
    </row>
    <row r="87" spans="20:48" ht="39.950000000000003" customHeight="1" x14ac:dyDescent="0.25">
      <c r="T87" s="171"/>
      <c r="U87" s="171"/>
      <c r="V87" s="171"/>
      <c r="W87" s="171"/>
      <c r="X87" s="171"/>
      <c r="Y87" s="171"/>
      <c r="Z87" s="171"/>
      <c r="AA87" s="171"/>
      <c r="AB87" s="171"/>
      <c r="AC87" s="171"/>
      <c r="AD87" s="171"/>
      <c r="AE87" s="171"/>
      <c r="AF87" s="166"/>
      <c r="AG87" s="166"/>
      <c r="AH87" s="166"/>
      <c r="AI87" s="166"/>
      <c r="AJ87" s="166"/>
      <c r="AK87" s="166"/>
      <c r="AL87" s="166"/>
      <c r="AM87" s="166"/>
      <c r="AN87" s="166"/>
      <c r="AO87" s="166"/>
      <c r="AP87" s="166"/>
      <c r="AQ87" s="166"/>
      <c r="AR87" s="166"/>
      <c r="AS87" s="166"/>
      <c r="AT87" s="166"/>
      <c r="AU87" s="166"/>
      <c r="AV87" s="166"/>
    </row>
    <row r="88" spans="20:48" ht="39.950000000000003" customHeight="1" x14ac:dyDescent="0.25">
      <c r="T88" s="171"/>
      <c r="U88" s="171"/>
      <c r="V88" s="171"/>
      <c r="W88" s="171"/>
      <c r="X88" s="171"/>
      <c r="Y88" s="171"/>
      <c r="Z88" s="171"/>
      <c r="AA88" s="171"/>
      <c r="AB88" s="171"/>
      <c r="AC88" s="171"/>
      <c r="AD88" s="171"/>
      <c r="AE88" s="171"/>
      <c r="AF88" s="166"/>
      <c r="AG88" s="166"/>
      <c r="AH88" s="166"/>
      <c r="AI88" s="166"/>
      <c r="AJ88" s="166"/>
      <c r="AK88" s="166"/>
      <c r="AL88" s="166"/>
      <c r="AM88" s="166"/>
      <c r="AN88" s="166"/>
      <c r="AO88" s="166"/>
      <c r="AP88" s="166"/>
      <c r="AQ88" s="166"/>
      <c r="AR88" s="166"/>
      <c r="AS88" s="166"/>
      <c r="AT88" s="166"/>
      <c r="AU88" s="166"/>
      <c r="AV88" s="166"/>
    </row>
    <row r="89" spans="20:48" ht="39.950000000000003" customHeight="1" x14ac:dyDescent="0.25">
      <c r="T89" s="171"/>
      <c r="U89" s="171"/>
      <c r="V89" s="171"/>
      <c r="W89" s="171"/>
      <c r="X89" s="171"/>
      <c r="Y89" s="171"/>
      <c r="Z89" s="171"/>
      <c r="AA89" s="171"/>
      <c r="AB89" s="171"/>
      <c r="AC89" s="171"/>
      <c r="AD89" s="171"/>
      <c r="AE89" s="171"/>
      <c r="AF89" s="166"/>
      <c r="AG89" s="166"/>
      <c r="AH89" s="166"/>
      <c r="AI89" s="166"/>
      <c r="AJ89" s="166"/>
      <c r="AK89" s="166"/>
      <c r="AL89" s="166"/>
      <c r="AM89" s="166"/>
      <c r="AN89" s="166"/>
      <c r="AO89" s="166"/>
      <c r="AP89" s="166"/>
      <c r="AQ89" s="166"/>
      <c r="AR89" s="166"/>
      <c r="AS89" s="166"/>
      <c r="AT89" s="166"/>
      <c r="AU89" s="166"/>
      <c r="AV89" s="166"/>
    </row>
    <row r="90" spans="20:48" ht="39.950000000000003" customHeight="1" x14ac:dyDescent="0.25">
      <c r="T90" s="171"/>
      <c r="U90" s="171"/>
      <c r="V90" s="171"/>
      <c r="W90" s="171"/>
      <c r="X90" s="171"/>
      <c r="Y90" s="171"/>
      <c r="Z90" s="171"/>
      <c r="AA90" s="171"/>
      <c r="AB90" s="171"/>
      <c r="AC90" s="171"/>
      <c r="AD90" s="171"/>
      <c r="AE90" s="171"/>
      <c r="AF90" s="166"/>
      <c r="AG90" s="166"/>
      <c r="AH90" s="166"/>
      <c r="AI90" s="166"/>
      <c r="AJ90" s="166"/>
      <c r="AK90" s="166"/>
      <c r="AL90" s="166"/>
      <c r="AM90" s="166"/>
      <c r="AN90" s="166"/>
      <c r="AO90" s="166"/>
      <c r="AP90" s="166"/>
      <c r="AQ90" s="166"/>
      <c r="AR90" s="166"/>
      <c r="AS90" s="166"/>
      <c r="AT90" s="166"/>
      <c r="AU90" s="166"/>
      <c r="AV90" s="166"/>
    </row>
    <row r="91" spans="20:48" ht="39.950000000000003" customHeight="1" x14ac:dyDescent="0.25">
      <c r="T91" s="171"/>
      <c r="U91" s="171"/>
      <c r="V91" s="171"/>
      <c r="W91" s="171"/>
      <c r="X91" s="171"/>
      <c r="Y91" s="171"/>
      <c r="Z91" s="171"/>
      <c r="AA91" s="171"/>
      <c r="AB91" s="171"/>
      <c r="AC91" s="171"/>
      <c r="AD91" s="171"/>
      <c r="AE91" s="171"/>
      <c r="AF91" s="166"/>
      <c r="AG91" s="166"/>
      <c r="AH91" s="166"/>
      <c r="AI91" s="166"/>
      <c r="AJ91" s="166"/>
      <c r="AK91" s="166"/>
      <c r="AL91" s="166"/>
      <c r="AM91" s="166"/>
      <c r="AN91" s="166"/>
      <c r="AO91" s="166"/>
      <c r="AP91" s="166"/>
      <c r="AQ91" s="166"/>
      <c r="AR91" s="166"/>
      <c r="AS91" s="166"/>
      <c r="AT91" s="166"/>
      <c r="AU91" s="166"/>
      <c r="AV91" s="166"/>
    </row>
    <row r="92" spans="20:48" ht="39.950000000000003" customHeight="1" x14ac:dyDescent="0.25"/>
    <row r="93" spans="20:48" ht="39.950000000000003" customHeight="1" x14ac:dyDescent="0.25"/>
    <row r="94" spans="20:48" ht="39.950000000000003" customHeight="1" x14ac:dyDescent="0.25"/>
    <row r="95" spans="20:48" ht="39.950000000000003" customHeight="1" x14ac:dyDescent="0.25"/>
    <row r="96" spans="20:48" ht="39.950000000000003" customHeight="1" x14ac:dyDescent="0.25"/>
    <row r="97" ht="39.950000000000003" customHeight="1" x14ac:dyDescent="0.25"/>
    <row r="98" ht="39.950000000000003" customHeight="1" x14ac:dyDescent="0.25"/>
    <row r="99" ht="39.950000000000003" customHeight="1" x14ac:dyDescent="0.25"/>
    <row r="100" ht="39.950000000000003" customHeight="1" x14ac:dyDescent="0.25"/>
    <row r="101" ht="39.950000000000003" customHeight="1" x14ac:dyDescent="0.25"/>
    <row r="102" ht="39.950000000000003" customHeight="1" x14ac:dyDescent="0.25"/>
    <row r="103" ht="39.950000000000003" customHeight="1" x14ac:dyDescent="0.25"/>
    <row r="104" ht="39.950000000000003" customHeight="1" x14ac:dyDescent="0.25"/>
    <row r="105" ht="39.950000000000003" customHeight="1" x14ac:dyDescent="0.25"/>
    <row r="106" ht="39.950000000000003" customHeight="1" x14ac:dyDescent="0.25"/>
    <row r="107" ht="39.950000000000003" customHeight="1" x14ac:dyDescent="0.25"/>
    <row r="108" ht="39.950000000000003" customHeight="1" x14ac:dyDescent="0.25"/>
    <row r="109" ht="39.950000000000003" customHeight="1" x14ac:dyDescent="0.25"/>
    <row r="110" ht="39.950000000000003" customHeight="1" x14ac:dyDescent="0.25"/>
    <row r="111" ht="39.950000000000003" customHeight="1" x14ac:dyDescent="0.25"/>
    <row r="112" ht="39.950000000000003" customHeight="1" x14ac:dyDescent="0.25"/>
    <row r="113" ht="39.950000000000003" customHeight="1" x14ac:dyDescent="0.25"/>
    <row r="114" ht="39.950000000000003" customHeight="1" x14ac:dyDescent="0.25"/>
    <row r="115" ht="39.950000000000003" customHeight="1" x14ac:dyDescent="0.25"/>
    <row r="116" ht="39.950000000000003" customHeight="1" x14ac:dyDescent="0.25"/>
    <row r="117" ht="39.950000000000003" customHeight="1" x14ac:dyDescent="0.25"/>
    <row r="118" ht="39.950000000000003" customHeight="1" x14ac:dyDescent="0.25"/>
    <row r="119" ht="39.950000000000003" customHeight="1" x14ac:dyDescent="0.25"/>
    <row r="120" ht="39.950000000000003" customHeight="1" x14ac:dyDescent="0.25"/>
    <row r="121" ht="39.950000000000003" customHeight="1" x14ac:dyDescent="0.25"/>
    <row r="122" ht="39.950000000000003" customHeight="1" x14ac:dyDescent="0.25"/>
    <row r="123" ht="39.950000000000003" customHeight="1" x14ac:dyDescent="0.25"/>
    <row r="124" ht="39.950000000000003" customHeight="1" x14ac:dyDescent="0.25"/>
    <row r="125" ht="39.950000000000003" customHeight="1" x14ac:dyDescent="0.25"/>
    <row r="126" ht="39.950000000000003" customHeight="1" x14ac:dyDescent="0.25"/>
    <row r="127" ht="39.950000000000003" customHeight="1" x14ac:dyDescent="0.25"/>
    <row r="128" ht="39.950000000000003" customHeight="1" x14ac:dyDescent="0.25"/>
    <row r="129" ht="39.950000000000003" customHeight="1" x14ac:dyDescent="0.25"/>
    <row r="130" ht="39.950000000000003" customHeight="1" x14ac:dyDescent="0.25"/>
    <row r="131" ht="39.950000000000003" customHeight="1" x14ac:dyDescent="0.25"/>
    <row r="132" ht="39.950000000000003" customHeight="1" x14ac:dyDescent="0.25"/>
    <row r="133" ht="39.950000000000003" customHeight="1" x14ac:dyDescent="0.25"/>
    <row r="134" ht="39.950000000000003" customHeight="1" x14ac:dyDescent="0.25"/>
    <row r="135" ht="39.950000000000003" customHeight="1" x14ac:dyDescent="0.25"/>
    <row r="136" ht="39.950000000000003" customHeight="1" x14ac:dyDescent="0.25"/>
    <row r="137" ht="39.950000000000003" customHeight="1" x14ac:dyDescent="0.25"/>
    <row r="138" ht="39.950000000000003" customHeight="1" x14ac:dyDescent="0.25"/>
    <row r="139" ht="39.950000000000003" customHeight="1" x14ac:dyDescent="0.25"/>
    <row r="140" ht="39.950000000000003" customHeight="1" x14ac:dyDescent="0.25"/>
    <row r="141" ht="39.950000000000003" customHeight="1" x14ac:dyDescent="0.25"/>
    <row r="142" ht="39.950000000000003" customHeight="1" x14ac:dyDescent="0.25"/>
    <row r="143" ht="39.950000000000003" customHeight="1" x14ac:dyDescent="0.25"/>
    <row r="144" ht="39.950000000000003" customHeight="1" x14ac:dyDescent="0.25"/>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AK1:AK2"/>
    <mergeCell ref="A2:S2"/>
    <mergeCell ref="AH1:AH2"/>
    <mergeCell ref="AI1:AI2"/>
    <mergeCell ref="AJ1:AJ2"/>
    <mergeCell ref="AB1:AB2"/>
    <mergeCell ref="AC1:AC2"/>
    <mergeCell ref="AD1:AD2"/>
    <mergeCell ref="AE1:AE2"/>
    <mergeCell ref="AF1:AF2"/>
    <mergeCell ref="AG1:AG2"/>
    <mergeCell ref="V1:V2"/>
    <mergeCell ref="W1:W2"/>
    <mergeCell ref="X1:X2"/>
    <mergeCell ref="Y1:Y2"/>
    <mergeCell ref="Z1:Z2"/>
    <mergeCell ref="AA1:AA2"/>
    <mergeCell ref="U1:U2"/>
    <mergeCell ref="T1:T2"/>
    <mergeCell ref="K1:S1"/>
    <mergeCell ref="A1:B1"/>
    <mergeCell ref="C1:I1"/>
  </mergeCells>
  <conditionalFormatting sqref="Z4:AE37 T4:V37 T39:V58 Z39:AE58 T38:AK38">
    <cfRule type="cellIs" dxfId="10" priority="1" stopIfTrue="1" operator="greaterThan">
      <formula>0</formula>
    </cfRule>
    <cfRule type="cellIs" dxfId="9" priority="2" stopIfTrue="1" operator="greaterThan">
      <formula>0</formula>
    </cfRule>
    <cfRule type="cellIs" dxfId="8" priority="3" stopIfTrue="1" operator="greaterThan">
      <formula>0</formula>
    </cfRule>
  </conditionalFormatting>
  <hyperlinks>
    <hyperlink ref="D478" r:id="rId1" display="https://www.havan.com.br/mangueira-para-gas-de-cozinha-glp-1-20m-durin-05207.html" xr:uid="{9AE9E3A5-D851-49E2-B645-40602CB6D9CE}"/>
  </hyperlink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F5CF8-7290-487C-A3FD-11714FBAC309}">
  <sheetPr>
    <tabColor rgb="FF92D050"/>
  </sheetPr>
  <dimension ref="A1:AM649"/>
  <sheetViews>
    <sheetView zoomScale="60" zoomScaleNormal="60" workbookViewId="0">
      <selection activeCell="F14" sqref="F14"/>
    </sheetView>
  </sheetViews>
  <sheetFormatPr defaultColWidth="9.7109375" defaultRowHeight="26.25" x14ac:dyDescent="0.25"/>
  <cols>
    <col min="1" max="1" width="10.7109375" style="1" customWidth="1"/>
    <col min="2" max="2" width="32.5703125" style="19" customWidth="1"/>
    <col min="3" max="3" width="55.28515625" style="23" customWidth="1"/>
    <col min="4" max="4" width="19.7109375" style="24" customWidth="1"/>
    <col min="5" max="5" width="19.425781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317</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240</v>
      </c>
      <c r="K4" s="45">
        <f>IF(SUM(T4:AK4)&gt;J4+M4,J4+M4,SUM(T4:AJ4))</f>
        <v>0</v>
      </c>
      <c r="L4" s="45">
        <f>(SUM(T4:AK4))</f>
        <v>0</v>
      </c>
      <c r="M4" s="55"/>
      <c r="N4" s="54">
        <f>ROUND(IF(J4*0.25-0.5&lt;0,0,J4*0.25-0.5),0)-Q4-O4</f>
        <v>60</v>
      </c>
      <c r="O4" s="55"/>
      <c r="P4" s="55"/>
      <c r="Q4" s="55"/>
      <c r="R4" s="13">
        <f>J4+M4+O4+P4-L4</f>
        <v>240</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100</v>
      </c>
      <c r="K5" s="45">
        <f t="shared" ref="K5:K37" si="1">IF(SUM(T5:AK5)&gt;J5+M5,J5+M5,SUM(T5:AJ5))</f>
        <v>0</v>
      </c>
      <c r="L5" s="45">
        <f t="shared" ref="L5:L37" si="2">(SUM(T5:AK5))</f>
        <v>0</v>
      </c>
      <c r="M5" s="55"/>
      <c r="N5" s="54">
        <f t="shared" ref="N5:N37" si="3">ROUND(IF(J5*0.25-0.5&lt;0,0,J5*0.25-0.5),0)-Q5-O5</f>
        <v>25</v>
      </c>
      <c r="O5" s="55"/>
      <c r="P5" s="55"/>
      <c r="Q5" s="55"/>
      <c r="R5" s="13">
        <f t="shared" ref="R5:R37" si="4">J5+M5+O5+P5-L5</f>
        <v>100</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v>200</v>
      </c>
      <c r="K6" s="45">
        <f t="shared" si="1"/>
        <v>0</v>
      </c>
      <c r="L6" s="45">
        <f t="shared" si="2"/>
        <v>0</v>
      </c>
      <c r="M6" s="55"/>
      <c r="N6" s="54">
        <f t="shared" si="3"/>
        <v>50</v>
      </c>
      <c r="O6" s="55"/>
      <c r="P6" s="55"/>
      <c r="Q6" s="55"/>
      <c r="R6" s="13">
        <f t="shared" si="4"/>
        <v>200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v>80</v>
      </c>
      <c r="K7" s="45">
        <f t="shared" si="1"/>
        <v>0</v>
      </c>
      <c r="L7" s="45">
        <f t="shared" si="2"/>
        <v>0</v>
      </c>
      <c r="M7" s="55"/>
      <c r="N7" s="54">
        <f t="shared" si="3"/>
        <v>20</v>
      </c>
      <c r="O7" s="55"/>
      <c r="P7" s="55"/>
      <c r="Q7" s="55"/>
      <c r="R7" s="13">
        <f t="shared" si="4"/>
        <v>80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40</v>
      </c>
      <c r="K8" s="45">
        <f t="shared" si="1"/>
        <v>0</v>
      </c>
      <c r="L8" s="45">
        <f t="shared" si="2"/>
        <v>0</v>
      </c>
      <c r="M8" s="55"/>
      <c r="N8" s="54">
        <f t="shared" si="3"/>
        <v>10</v>
      </c>
      <c r="O8" s="55"/>
      <c r="P8" s="55"/>
      <c r="Q8" s="55"/>
      <c r="R8" s="13">
        <f t="shared" si="4"/>
        <v>40</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v>100</v>
      </c>
      <c r="K9" s="45">
        <f t="shared" si="1"/>
        <v>0</v>
      </c>
      <c r="L9" s="45">
        <f t="shared" si="2"/>
        <v>0</v>
      </c>
      <c r="M9" s="55"/>
      <c r="N9" s="54">
        <f t="shared" si="3"/>
        <v>25</v>
      </c>
      <c r="O9" s="55"/>
      <c r="P9" s="55"/>
      <c r="Q9" s="55"/>
      <c r="R9" s="13">
        <f t="shared" si="4"/>
        <v>100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100</v>
      </c>
      <c r="K10" s="45">
        <f t="shared" si="1"/>
        <v>0</v>
      </c>
      <c r="L10" s="45">
        <f t="shared" si="2"/>
        <v>0</v>
      </c>
      <c r="M10" s="55"/>
      <c r="N10" s="54">
        <f t="shared" si="3"/>
        <v>25</v>
      </c>
      <c r="O10" s="55"/>
      <c r="P10" s="55"/>
      <c r="Q10" s="55"/>
      <c r="R10" s="13">
        <f t="shared" si="4"/>
        <v>100</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v>6</v>
      </c>
      <c r="K11" s="45">
        <f t="shared" si="1"/>
        <v>0</v>
      </c>
      <c r="L11" s="45">
        <f t="shared" si="2"/>
        <v>0</v>
      </c>
      <c r="M11" s="55"/>
      <c r="N11" s="54">
        <f t="shared" si="3"/>
        <v>1</v>
      </c>
      <c r="O11" s="55"/>
      <c r="P11" s="55"/>
      <c r="Q11" s="55"/>
      <c r="R11" s="13">
        <f t="shared" si="4"/>
        <v>6</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v>4</v>
      </c>
      <c r="K12" s="45">
        <f t="shared" si="1"/>
        <v>0</v>
      </c>
      <c r="L12" s="45">
        <f t="shared" si="2"/>
        <v>0</v>
      </c>
      <c r="M12" s="55"/>
      <c r="N12" s="54">
        <f t="shared" si="3"/>
        <v>1</v>
      </c>
      <c r="O12" s="55"/>
      <c r="P12" s="55"/>
      <c r="Q12" s="55"/>
      <c r="R12" s="13">
        <f t="shared" si="4"/>
        <v>4</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20</v>
      </c>
      <c r="K13" s="45">
        <f t="shared" si="1"/>
        <v>0</v>
      </c>
      <c r="L13" s="45">
        <f t="shared" si="2"/>
        <v>0</v>
      </c>
      <c r="M13" s="55"/>
      <c r="N13" s="54">
        <f t="shared" si="3"/>
        <v>5</v>
      </c>
      <c r="O13" s="55"/>
      <c r="P13" s="55"/>
      <c r="Q13" s="55"/>
      <c r="R13" s="13">
        <f t="shared" si="4"/>
        <v>20</v>
      </c>
      <c r="S13" s="14" t="str">
        <f t="shared" si="0"/>
        <v>OK</v>
      </c>
      <c r="T13" s="28"/>
      <c r="U13" s="32"/>
      <c r="V13" s="28"/>
      <c r="W13" s="29"/>
      <c r="X13" s="29"/>
      <c r="Y13" s="29"/>
      <c r="Z13" s="29"/>
      <c r="AA13" s="28"/>
      <c r="AB13" s="28"/>
      <c r="AC13" s="28"/>
      <c r="AD13" s="28"/>
      <c r="AE13" s="28"/>
      <c r="AF13" s="29"/>
      <c r="AG13" s="29"/>
      <c r="AH13" s="29"/>
      <c r="AI13" s="29"/>
      <c r="AJ13" s="29"/>
      <c r="AK13" s="29"/>
    </row>
    <row r="14" spans="1:37" ht="66" customHeight="1" x14ac:dyDescent="0.25">
      <c r="A14" s="88">
        <v>11</v>
      </c>
      <c r="B14" s="89" t="s">
        <v>114</v>
      </c>
      <c r="C14" s="167" t="s">
        <v>248</v>
      </c>
      <c r="D14" s="96" t="s">
        <v>125</v>
      </c>
      <c r="E14" s="100">
        <v>1801</v>
      </c>
      <c r="F14" s="104" t="s">
        <v>148</v>
      </c>
      <c r="G14" s="35" t="s">
        <v>174</v>
      </c>
      <c r="H14" s="35" t="s">
        <v>181</v>
      </c>
      <c r="I14" s="107">
        <v>13.49</v>
      </c>
      <c r="J14" s="8">
        <v>50</v>
      </c>
      <c r="K14" s="45">
        <f t="shared" si="1"/>
        <v>0</v>
      </c>
      <c r="L14" s="45">
        <f t="shared" si="2"/>
        <v>0</v>
      </c>
      <c r="M14" s="55"/>
      <c r="N14" s="54">
        <f t="shared" si="3"/>
        <v>12</v>
      </c>
      <c r="O14" s="55"/>
      <c r="P14" s="55"/>
      <c r="Q14" s="55"/>
      <c r="R14" s="13">
        <f t="shared" si="4"/>
        <v>50</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50</v>
      </c>
      <c r="K15" s="45">
        <f t="shared" si="1"/>
        <v>0</v>
      </c>
      <c r="L15" s="45">
        <f t="shared" si="2"/>
        <v>0</v>
      </c>
      <c r="M15" s="55"/>
      <c r="N15" s="54">
        <f t="shared" si="3"/>
        <v>12</v>
      </c>
      <c r="O15" s="55"/>
      <c r="P15" s="55"/>
      <c r="Q15" s="55"/>
      <c r="R15" s="13">
        <f t="shared" si="4"/>
        <v>50</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100</v>
      </c>
      <c r="K16" s="45">
        <f t="shared" si="1"/>
        <v>0</v>
      </c>
      <c r="L16" s="45">
        <f t="shared" si="2"/>
        <v>0</v>
      </c>
      <c r="M16" s="55"/>
      <c r="N16" s="54">
        <f t="shared" si="3"/>
        <v>25</v>
      </c>
      <c r="O16" s="55"/>
      <c r="P16" s="55"/>
      <c r="Q16" s="55"/>
      <c r="R16" s="13">
        <f t="shared" si="4"/>
        <v>100</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50</v>
      </c>
      <c r="K17" s="45">
        <f t="shared" si="1"/>
        <v>0</v>
      </c>
      <c r="L17" s="45">
        <f t="shared" si="2"/>
        <v>0</v>
      </c>
      <c r="M17" s="55"/>
      <c r="N17" s="54">
        <f t="shared" si="3"/>
        <v>12</v>
      </c>
      <c r="O17" s="55"/>
      <c r="P17" s="55"/>
      <c r="Q17" s="55"/>
      <c r="R17" s="13">
        <f t="shared" si="4"/>
        <v>50</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25</v>
      </c>
      <c r="K18" s="45">
        <f t="shared" si="1"/>
        <v>0</v>
      </c>
      <c r="L18" s="45">
        <f t="shared" si="2"/>
        <v>0</v>
      </c>
      <c r="M18" s="55"/>
      <c r="N18" s="54">
        <f t="shared" si="3"/>
        <v>6</v>
      </c>
      <c r="O18" s="55"/>
      <c r="P18" s="55"/>
      <c r="Q18" s="55"/>
      <c r="R18" s="13">
        <f t="shared" si="4"/>
        <v>25</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10</v>
      </c>
      <c r="K19" s="45">
        <f t="shared" si="1"/>
        <v>0</v>
      </c>
      <c r="L19" s="45">
        <f t="shared" si="2"/>
        <v>0</v>
      </c>
      <c r="M19" s="55"/>
      <c r="N19" s="54">
        <f t="shared" si="3"/>
        <v>2</v>
      </c>
      <c r="O19" s="55"/>
      <c r="P19" s="55"/>
      <c r="Q19" s="55"/>
      <c r="R19" s="13">
        <f t="shared" si="4"/>
        <v>10</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30</v>
      </c>
      <c r="K20" s="45">
        <f t="shared" si="1"/>
        <v>0</v>
      </c>
      <c r="L20" s="45">
        <f t="shared" si="2"/>
        <v>0</v>
      </c>
      <c r="M20" s="55"/>
      <c r="N20" s="54">
        <f t="shared" si="3"/>
        <v>7</v>
      </c>
      <c r="O20" s="55"/>
      <c r="P20" s="55"/>
      <c r="Q20" s="55"/>
      <c r="R20" s="13">
        <f t="shared" si="4"/>
        <v>30</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10</v>
      </c>
      <c r="K21" s="45">
        <f t="shared" si="1"/>
        <v>0</v>
      </c>
      <c r="L21" s="45">
        <f t="shared" si="2"/>
        <v>0</v>
      </c>
      <c r="M21" s="55"/>
      <c r="N21" s="54">
        <f t="shared" si="3"/>
        <v>2</v>
      </c>
      <c r="O21" s="55"/>
      <c r="P21" s="55"/>
      <c r="Q21" s="55"/>
      <c r="R21" s="13">
        <f t="shared" si="4"/>
        <v>10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20</v>
      </c>
      <c r="K22" s="45">
        <f t="shared" si="1"/>
        <v>0</v>
      </c>
      <c r="L22" s="45">
        <f t="shared" si="2"/>
        <v>0</v>
      </c>
      <c r="M22" s="55"/>
      <c r="N22" s="54">
        <f t="shared" si="3"/>
        <v>5</v>
      </c>
      <c r="O22" s="55"/>
      <c r="P22" s="55"/>
      <c r="Q22" s="55"/>
      <c r="R22" s="13">
        <f t="shared" si="4"/>
        <v>20</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25</v>
      </c>
      <c r="K23" s="45">
        <f t="shared" si="1"/>
        <v>0</v>
      </c>
      <c r="L23" s="45">
        <f t="shared" si="2"/>
        <v>0</v>
      </c>
      <c r="M23" s="55"/>
      <c r="N23" s="54">
        <f t="shared" si="3"/>
        <v>6</v>
      </c>
      <c r="O23" s="55"/>
      <c r="P23" s="55"/>
      <c r="Q23" s="55"/>
      <c r="R23" s="13">
        <f t="shared" si="4"/>
        <v>25</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5</v>
      </c>
      <c r="K24" s="45">
        <f t="shared" si="1"/>
        <v>0</v>
      </c>
      <c r="L24" s="45">
        <f t="shared" si="2"/>
        <v>0</v>
      </c>
      <c r="M24" s="55"/>
      <c r="N24" s="54">
        <f t="shared" si="3"/>
        <v>1</v>
      </c>
      <c r="O24" s="55"/>
      <c r="P24" s="55"/>
      <c r="Q24" s="55"/>
      <c r="R24" s="13">
        <f t="shared" si="4"/>
        <v>5</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10</v>
      </c>
      <c r="K25" s="45">
        <f t="shared" si="1"/>
        <v>0</v>
      </c>
      <c r="L25" s="45">
        <f t="shared" si="2"/>
        <v>0</v>
      </c>
      <c r="M25" s="55"/>
      <c r="N25" s="54">
        <f t="shared" si="3"/>
        <v>2</v>
      </c>
      <c r="O25" s="55"/>
      <c r="P25" s="55"/>
      <c r="Q25" s="55"/>
      <c r="R25" s="13">
        <f t="shared" si="4"/>
        <v>10</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2</v>
      </c>
      <c r="K26" s="45">
        <f t="shared" si="1"/>
        <v>0</v>
      </c>
      <c r="L26" s="45">
        <f t="shared" si="2"/>
        <v>0</v>
      </c>
      <c r="M26" s="55"/>
      <c r="N26" s="54">
        <f t="shared" si="3"/>
        <v>0</v>
      </c>
      <c r="O26" s="55"/>
      <c r="P26" s="55"/>
      <c r="Q26" s="55"/>
      <c r="R26" s="13">
        <f t="shared" si="4"/>
        <v>2</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10</v>
      </c>
      <c r="K27" s="45">
        <f t="shared" si="1"/>
        <v>0</v>
      </c>
      <c r="L27" s="45">
        <f t="shared" si="2"/>
        <v>0</v>
      </c>
      <c r="M27" s="55"/>
      <c r="N27" s="54">
        <f t="shared" si="3"/>
        <v>2</v>
      </c>
      <c r="O27" s="55"/>
      <c r="P27" s="55"/>
      <c r="Q27" s="55"/>
      <c r="R27" s="13">
        <f t="shared" si="4"/>
        <v>10</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10</v>
      </c>
      <c r="K28" s="45">
        <f t="shared" si="1"/>
        <v>0</v>
      </c>
      <c r="L28" s="45">
        <f t="shared" si="2"/>
        <v>0</v>
      </c>
      <c r="M28" s="55"/>
      <c r="N28" s="54">
        <f t="shared" si="3"/>
        <v>2</v>
      </c>
      <c r="O28" s="55"/>
      <c r="P28" s="55"/>
      <c r="Q28" s="55"/>
      <c r="R28" s="13">
        <f t="shared" si="4"/>
        <v>10</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10</v>
      </c>
      <c r="K29" s="45">
        <f t="shared" si="1"/>
        <v>0</v>
      </c>
      <c r="L29" s="45">
        <f t="shared" si="2"/>
        <v>0</v>
      </c>
      <c r="M29" s="55"/>
      <c r="N29" s="54">
        <f t="shared" si="3"/>
        <v>2</v>
      </c>
      <c r="O29" s="55"/>
      <c r="P29" s="55"/>
      <c r="Q29" s="55"/>
      <c r="R29" s="13">
        <f t="shared" si="4"/>
        <v>10</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50</v>
      </c>
      <c r="K30" s="45">
        <f t="shared" si="1"/>
        <v>0</v>
      </c>
      <c r="L30" s="45">
        <f t="shared" si="2"/>
        <v>0</v>
      </c>
      <c r="M30" s="55"/>
      <c r="N30" s="54">
        <f t="shared" si="3"/>
        <v>12</v>
      </c>
      <c r="O30" s="55"/>
      <c r="P30" s="55"/>
      <c r="Q30" s="55"/>
      <c r="R30" s="13">
        <f t="shared" si="4"/>
        <v>50</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4</v>
      </c>
      <c r="K31" s="45">
        <f t="shared" si="1"/>
        <v>0</v>
      </c>
      <c r="L31" s="45">
        <f t="shared" si="2"/>
        <v>0</v>
      </c>
      <c r="M31" s="55"/>
      <c r="N31" s="54">
        <f t="shared" si="3"/>
        <v>1</v>
      </c>
      <c r="O31" s="55"/>
      <c r="P31" s="55"/>
      <c r="Q31" s="55"/>
      <c r="R31" s="13">
        <f t="shared" si="4"/>
        <v>4</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40</v>
      </c>
      <c r="K32" s="45">
        <f t="shared" si="1"/>
        <v>0</v>
      </c>
      <c r="L32" s="45">
        <f t="shared" si="2"/>
        <v>0</v>
      </c>
      <c r="M32" s="55"/>
      <c r="N32" s="54">
        <f t="shared" si="3"/>
        <v>10</v>
      </c>
      <c r="O32" s="55"/>
      <c r="P32" s="55"/>
      <c r="Q32" s="55"/>
      <c r="R32" s="13">
        <f t="shared" si="4"/>
        <v>40</v>
      </c>
      <c r="S32" s="14" t="str">
        <f t="shared" si="0"/>
        <v>OK</v>
      </c>
      <c r="T32" s="28"/>
      <c r="U32" s="32"/>
      <c r="V32" s="28"/>
      <c r="W32" s="29"/>
      <c r="X32" s="29"/>
      <c r="Y32" s="29"/>
      <c r="Z32" s="29"/>
      <c r="AA32" s="28"/>
      <c r="AB32" s="28"/>
      <c r="AC32" s="28"/>
      <c r="AD32" s="28"/>
      <c r="AE32" s="28"/>
      <c r="AF32" s="29"/>
      <c r="AG32" s="29"/>
      <c r="AH32" s="29"/>
      <c r="AI32" s="29"/>
      <c r="AJ32" s="29"/>
      <c r="AK32" s="29"/>
    </row>
    <row r="33" spans="1:39" ht="39.950000000000003" customHeight="1" x14ac:dyDescent="0.25">
      <c r="A33" s="90">
        <v>30</v>
      </c>
      <c r="B33" s="91" t="s">
        <v>118</v>
      </c>
      <c r="C33" s="148" t="s">
        <v>232</v>
      </c>
      <c r="D33" s="98" t="s">
        <v>136</v>
      </c>
      <c r="E33" s="101">
        <v>1504</v>
      </c>
      <c r="F33" s="105" t="s">
        <v>167</v>
      </c>
      <c r="G33" s="106" t="s">
        <v>179</v>
      </c>
      <c r="H33" s="106" t="s">
        <v>183</v>
      </c>
      <c r="I33" s="108">
        <v>5</v>
      </c>
      <c r="J33" s="8">
        <v>25</v>
      </c>
      <c r="K33" s="45">
        <f t="shared" si="1"/>
        <v>0</v>
      </c>
      <c r="L33" s="45">
        <f t="shared" si="2"/>
        <v>0</v>
      </c>
      <c r="M33" s="55"/>
      <c r="N33" s="54">
        <f t="shared" si="3"/>
        <v>6</v>
      </c>
      <c r="O33" s="55"/>
      <c r="P33" s="55"/>
      <c r="Q33" s="55"/>
      <c r="R33" s="13">
        <f t="shared" si="4"/>
        <v>25</v>
      </c>
      <c r="S33" s="14" t="str">
        <f t="shared" si="0"/>
        <v>OK</v>
      </c>
      <c r="T33" s="28"/>
      <c r="U33" s="32"/>
      <c r="V33" s="28"/>
      <c r="W33" s="29"/>
      <c r="X33" s="29"/>
      <c r="Y33" s="29"/>
      <c r="Z33" s="29"/>
      <c r="AA33" s="28"/>
      <c r="AB33" s="28"/>
      <c r="AC33" s="28"/>
      <c r="AD33" s="28"/>
      <c r="AE33" s="28"/>
      <c r="AF33" s="29"/>
      <c r="AG33" s="29"/>
      <c r="AH33" s="29"/>
      <c r="AI33" s="29"/>
      <c r="AJ33" s="29"/>
      <c r="AK33" s="29"/>
    </row>
    <row r="34" spans="1:39" ht="39.950000000000003" customHeight="1" x14ac:dyDescent="0.25">
      <c r="A34" s="88">
        <v>31</v>
      </c>
      <c r="B34" s="89" t="s">
        <v>121</v>
      </c>
      <c r="C34" s="167" t="s">
        <v>267</v>
      </c>
      <c r="D34" s="96" t="s">
        <v>137</v>
      </c>
      <c r="E34" s="100">
        <v>1504</v>
      </c>
      <c r="F34" s="104" t="s">
        <v>168</v>
      </c>
      <c r="G34" s="35" t="s">
        <v>180</v>
      </c>
      <c r="H34" s="35" t="s">
        <v>183</v>
      </c>
      <c r="I34" s="107">
        <v>5.14</v>
      </c>
      <c r="J34" s="8">
        <v>25</v>
      </c>
      <c r="K34" s="45">
        <f t="shared" si="1"/>
        <v>0</v>
      </c>
      <c r="L34" s="45">
        <f t="shared" si="2"/>
        <v>0</v>
      </c>
      <c r="M34" s="55"/>
      <c r="N34" s="54">
        <f t="shared" si="3"/>
        <v>6</v>
      </c>
      <c r="O34" s="55"/>
      <c r="P34" s="55"/>
      <c r="Q34" s="55"/>
      <c r="R34" s="13">
        <f t="shared" si="4"/>
        <v>25</v>
      </c>
      <c r="S34" s="14" t="str">
        <f t="shared" si="0"/>
        <v>OK</v>
      </c>
      <c r="T34" s="28"/>
      <c r="U34" s="32"/>
      <c r="V34" s="28"/>
      <c r="W34" s="29"/>
      <c r="X34" s="29"/>
      <c r="Y34" s="29"/>
      <c r="Z34" s="29"/>
      <c r="AA34" s="28"/>
      <c r="AB34" s="28"/>
      <c r="AC34" s="28"/>
      <c r="AD34" s="28"/>
      <c r="AE34" s="28"/>
      <c r="AF34" s="29"/>
      <c r="AG34" s="29"/>
      <c r="AH34" s="29"/>
      <c r="AI34" s="29"/>
      <c r="AJ34" s="29"/>
      <c r="AK34" s="29"/>
    </row>
    <row r="35" spans="1:39" ht="39.950000000000003" customHeight="1" x14ac:dyDescent="0.25">
      <c r="A35" s="90">
        <v>32</v>
      </c>
      <c r="B35" s="91" t="s">
        <v>122</v>
      </c>
      <c r="C35" s="168" t="s">
        <v>268</v>
      </c>
      <c r="D35" s="97" t="s">
        <v>138</v>
      </c>
      <c r="E35" s="101">
        <v>1602</v>
      </c>
      <c r="F35" s="105" t="s">
        <v>169</v>
      </c>
      <c r="G35" s="106" t="s">
        <v>173</v>
      </c>
      <c r="H35" s="106" t="s">
        <v>184</v>
      </c>
      <c r="I35" s="108">
        <v>150</v>
      </c>
      <c r="J35" s="8">
        <v>5</v>
      </c>
      <c r="K35" s="45">
        <f t="shared" si="1"/>
        <v>0</v>
      </c>
      <c r="L35" s="45">
        <f t="shared" si="2"/>
        <v>0</v>
      </c>
      <c r="M35" s="55"/>
      <c r="N35" s="54">
        <f t="shared" si="3"/>
        <v>1</v>
      </c>
      <c r="O35" s="55"/>
      <c r="P35" s="55"/>
      <c r="Q35" s="55"/>
      <c r="R35" s="13">
        <f t="shared" si="4"/>
        <v>5</v>
      </c>
      <c r="S35" s="14" t="str">
        <f t="shared" si="0"/>
        <v>OK</v>
      </c>
      <c r="T35" s="28"/>
      <c r="U35" s="32"/>
      <c r="V35" s="28"/>
      <c r="W35" s="29"/>
      <c r="X35" s="29"/>
      <c r="Y35" s="29"/>
      <c r="Z35" s="29"/>
      <c r="AA35" s="28"/>
      <c r="AB35" s="28"/>
      <c r="AC35" s="28"/>
      <c r="AD35" s="28"/>
      <c r="AE35" s="28"/>
      <c r="AF35" s="29"/>
      <c r="AG35" s="29"/>
      <c r="AH35" s="29"/>
      <c r="AI35" s="29"/>
      <c r="AJ35" s="29"/>
      <c r="AK35" s="29"/>
    </row>
    <row r="36" spans="1:39" ht="39.950000000000003" customHeight="1" x14ac:dyDescent="0.25">
      <c r="A36" s="88">
        <v>33</v>
      </c>
      <c r="B36" s="89" t="s">
        <v>122</v>
      </c>
      <c r="C36" s="167" t="s">
        <v>269</v>
      </c>
      <c r="D36" s="96" t="s">
        <v>138</v>
      </c>
      <c r="E36" s="100">
        <v>1602</v>
      </c>
      <c r="F36" s="104" t="s">
        <v>170</v>
      </c>
      <c r="G36" s="35" t="s">
        <v>173</v>
      </c>
      <c r="H36" s="35" t="s">
        <v>184</v>
      </c>
      <c r="I36" s="107">
        <v>315</v>
      </c>
      <c r="J36" s="8">
        <v>5</v>
      </c>
      <c r="K36" s="45">
        <f t="shared" si="1"/>
        <v>0</v>
      </c>
      <c r="L36" s="45">
        <f t="shared" si="2"/>
        <v>0</v>
      </c>
      <c r="M36" s="55"/>
      <c r="N36" s="54">
        <f t="shared" si="3"/>
        <v>1</v>
      </c>
      <c r="O36" s="55"/>
      <c r="P36" s="55"/>
      <c r="Q36" s="55"/>
      <c r="R36" s="13">
        <f t="shared" si="4"/>
        <v>5</v>
      </c>
      <c r="S36" s="14" t="str">
        <f t="shared" si="0"/>
        <v>OK</v>
      </c>
      <c r="T36" s="28"/>
      <c r="U36" s="32"/>
      <c r="V36" s="28"/>
      <c r="W36" s="29"/>
      <c r="X36" s="29"/>
      <c r="Y36" s="29"/>
      <c r="Z36" s="29"/>
      <c r="AA36" s="28"/>
      <c r="AB36" s="28"/>
      <c r="AC36" s="28"/>
      <c r="AD36" s="28"/>
      <c r="AE36" s="28"/>
      <c r="AF36" s="29"/>
      <c r="AG36" s="29"/>
      <c r="AH36" s="29"/>
      <c r="AI36" s="29"/>
      <c r="AJ36" s="29"/>
      <c r="AK36" s="29"/>
    </row>
    <row r="37" spans="1:39" ht="39.950000000000003" customHeight="1" x14ac:dyDescent="0.25">
      <c r="A37" s="94">
        <v>34</v>
      </c>
      <c r="B37" s="95" t="s">
        <v>122</v>
      </c>
      <c r="C37" s="168" t="s">
        <v>270</v>
      </c>
      <c r="D37" s="99" t="s">
        <v>138</v>
      </c>
      <c r="E37" s="103">
        <v>1806</v>
      </c>
      <c r="F37" s="105" t="s">
        <v>171</v>
      </c>
      <c r="G37" s="106" t="s">
        <v>173</v>
      </c>
      <c r="H37" s="106" t="s">
        <v>184</v>
      </c>
      <c r="I37" s="109">
        <v>780</v>
      </c>
      <c r="J37" s="8">
        <v>5</v>
      </c>
      <c r="K37" s="45">
        <f t="shared" si="1"/>
        <v>0</v>
      </c>
      <c r="L37" s="45">
        <f t="shared" si="2"/>
        <v>0</v>
      </c>
      <c r="M37" s="55"/>
      <c r="N37" s="54">
        <f t="shared" si="3"/>
        <v>1</v>
      </c>
      <c r="O37" s="55"/>
      <c r="P37" s="55"/>
      <c r="Q37" s="55"/>
      <c r="R37" s="13">
        <f t="shared" si="4"/>
        <v>5</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39" ht="39.950000000000003" customHeight="1" x14ac:dyDescent="0.25">
      <c r="J38" s="4">
        <f>SUM(J4:J37)</f>
        <v>1466</v>
      </c>
      <c r="R38" s="16">
        <f>SUM(R4:R37)</f>
        <v>1466</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c r="AM38" s="166"/>
    </row>
    <row r="39" spans="1:39" ht="39.950000000000003" customHeight="1" x14ac:dyDescent="0.25">
      <c r="J39" s="83">
        <f>SUMPRODUCT($I$4:$I$37,J4:J37)</f>
        <v>18400.879999999997</v>
      </c>
      <c r="K39" s="83">
        <f>SUMPRODUCT($I$4:$I$37,K4:K37)</f>
        <v>0</v>
      </c>
      <c r="L39" s="83">
        <f>SUMPRODUCT($I$4:$I$37,L4:L37)</f>
        <v>0</v>
      </c>
      <c r="T39" s="112"/>
      <c r="U39" s="169"/>
      <c r="V39" s="113"/>
      <c r="W39" s="166"/>
      <c r="X39" s="166"/>
      <c r="Y39" s="114"/>
      <c r="Z39" s="170"/>
      <c r="AA39" s="113"/>
      <c r="AB39" s="113"/>
      <c r="AC39" s="113"/>
      <c r="AD39" s="113"/>
      <c r="AE39" s="113"/>
      <c r="AF39" s="166"/>
      <c r="AG39" s="166"/>
      <c r="AH39" s="166"/>
      <c r="AI39" s="166"/>
      <c r="AJ39" s="166"/>
      <c r="AK39" s="166"/>
      <c r="AL39" s="166"/>
      <c r="AM39" s="166"/>
    </row>
    <row r="40" spans="1:39" ht="39.950000000000003" customHeight="1" x14ac:dyDescent="0.25">
      <c r="T40" s="112"/>
      <c r="U40" s="169"/>
      <c r="V40" s="113"/>
      <c r="W40" s="166"/>
      <c r="X40" s="166"/>
      <c r="Y40" s="114"/>
      <c r="Z40" s="170"/>
      <c r="AA40" s="113"/>
      <c r="AB40" s="113"/>
      <c r="AC40" s="113"/>
      <c r="AD40" s="113"/>
      <c r="AE40" s="113"/>
      <c r="AF40" s="166"/>
      <c r="AG40" s="166"/>
      <c r="AH40" s="166"/>
      <c r="AI40" s="166"/>
      <c r="AJ40" s="166"/>
      <c r="AK40" s="166"/>
      <c r="AL40" s="166"/>
      <c r="AM40" s="166"/>
    </row>
    <row r="41" spans="1:39" ht="39.950000000000003" customHeight="1" x14ac:dyDescent="0.25">
      <c r="T41" s="112"/>
      <c r="U41" s="169"/>
      <c r="V41" s="113"/>
      <c r="W41" s="166"/>
      <c r="X41" s="166"/>
      <c r="Y41" s="114"/>
      <c r="Z41" s="170"/>
      <c r="AA41" s="113"/>
      <c r="AB41" s="113"/>
      <c r="AC41" s="113"/>
      <c r="AD41" s="113"/>
      <c r="AE41" s="113"/>
      <c r="AF41" s="166"/>
      <c r="AG41" s="166"/>
      <c r="AH41" s="166"/>
      <c r="AI41" s="166"/>
      <c r="AJ41" s="166"/>
      <c r="AK41" s="166"/>
      <c r="AL41" s="166"/>
      <c r="AM41" s="166"/>
    </row>
    <row r="42" spans="1:39" ht="39.950000000000003" customHeight="1" x14ac:dyDescent="0.25">
      <c r="T42" s="112"/>
      <c r="U42" s="169"/>
      <c r="V42" s="113"/>
      <c r="W42" s="166"/>
      <c r="X42" s="166"/>
      <c r="Y42" s="114"/>
      <c r="Z42" s="170"/>
      <c r="AA42" s="113"/>
      <c r="AB42" s="113"/>
      <c r="AC42" s="113"/>
      <c r="AD42" s="113"/>
      <c r="AE42" s="113"/>
      <c r="AF42" s="166"/>
      <c r="AG42" s="166"/>
      <c r="AH42" s="166"/>
      <c r="AI42" s="166"/>
      <c r="AJ42" s="166"/>
      <c r="AK42" s="166"/>
      <c r="AL42" s="166"/>
      <c r="AM42" s="166"/>
    </row>
    <row r="43" spans="1:39" ht="39.950000000000003" customHeight="1" x14ac:dyDescent="0.25">
      <c r="T43" s="112"/>
      <c r="U43" s="169"/>
      <c r="V43" s="113"/>
      <c r="W43" s="166"/>
      <c r="X43" s="166"/>
      <c r="Y43" s="114"/>
      <c r="Z43" s="170"/>
      <c r="AA43" s="113"/>
      <c r="AB43" s="113"/>
      <c r="AC43" s="113"/>
      <c r="AD43" s="113"/>
      <c r="AE43" s="113"/>
      <c r="AF43" s="166"/>
      <c r="AG43" s="166"/>
      <c r="AH43" s="166"/>
      <c r="AI43" s="166"/>
      <c r="AJ43" s="166"/>
      <c r="AK43" s="166"/>
      <c r="AL43" s="166"/>
      <c r="AM43" s="166"/>
    </row>
    <row r="44" spans="1:39" ht="39.950000000000003" customHeight="1" x14ac:dyDescent="0.25">
      <c r="T44" s="112"/>
      <c r="U44" s="169"/>
      <c r="V44" s="113"/>
      <c r="W44" s="166"/>
      <c r="X44" s="166"/>
      <c r="Y44" s="114"/>
      <c r="Z44" s="170"/>
      <c r="AA44" s="113"/>
      <c r="AB44" s="113"/>
      <c r="AC44" s="113"/>
      <c r="AD44" s="113"/>
      <c r="AE44" s="113"/>
      <c r="AF44" s="166"/>
      <c r="AG44" s="166"/>
      <c r="AH44" s="166"/>
      <c r="AI44" s="166"/>
      <c r="AJ44" s="166"/>
      <c r="AK44" s="166"/>
      <c r="AL44" s="166"/>
      <c r="AM44" s="166"/>
    </row>
    <row r="45" spans="1:39" ht="39.950000000000003" customHeight="1" x14ac:dyDescent="0.25">
      <c r="T45" s="112"/>
      <c r="U45" s="169"/>
      <c r="V45" s="113"/>
      <c r="W45" s="166"/>
      <c r="X45" s="166"/>
      <c r="Y45" s="114"/>
      <c r="Z45" s="170"/>
      <c r="AA45" s="113"/>
      <c r="AB45" s="113"/>
      <c r="AC45" s="113"/>
      <c r="AD45" s="113"/>
      <c r="AE45" s="113"/>
      <c r="AF45" s="166"/>
      <c r="AG45" s="166"/>
      <c r="AH45" s="166"/>
      <c r="AI45" s="166"/>
      <c r="AJ45" s="166"/>
      <c r="AK45" s="166"/>
      <c r="AL45" s="166"/>
      <c r="AM45" s="166"/>
    </row>
    <row r="46" spans="1:39" ht="39.950000000000003" customHeight="1" x14ac:dyDescent="0.25">
      <c r="T46" s="112"/>
      <c r="U46" s="169"/>
      <c r="V46" s="113"/>
      <c r="W46" s="166"/>
      <c r="X46" s="166"/>
      <c r="Y46" s="114"/>
      <c r="Z46" s="170"/>
      <c r="AA46" s="113"/>
      <c r="AB46" s="113"/>
      <c r="AC46" s="113"/>
      <c r="AD46" s="113"/>
      <c r="AE46" s="113"/>
      <c r="AF46" s="166"/>
      <c r="AG46" s="166"/>
      <c r="AH46" s="166"/>
      <c r="AI46" s="166"/>
      <c r="AJ46" s="166"/>
      <c r="AK46" s="166"/>
      <c r="AL46" s="166"/>
      <c r="AM46" s="166"/>
    </row>
    <row r="47" spans="1:39" ht="39.950000000000003" customHeight="1" x14ac:dyDescent="0.25">
      <c r="T47" s="112"/>
      <c r="U47" s="169"/>
      <c r="V47" s="113"/>
      <c r="W47" s="166"/>
      <c r="X47" s="166"/>
      <c r="Y47" s="114"/>
      <c r="Z47" s="170"/>
      <c r="AA47" s="113"/>
      <c r="AB47" s="113"/>
      <c r="AC47" s="113"/>
      <c r="AD47" s="113"/>
      <c r="AE47" s="113"/>
      <c r="AF47" s="166"/>
      <c r="AG47" s="166"/>
      <c r="AH47" s="166"/>
      <c r="AI47" s="166"/>
      <c r="AJ47" s="166"/>
      <c r="AK47" s="166"/>
      <c r="AL47" s="166"/>
      <c r="AM47" s="166"/>
    </row>
    <row r="48" spans="1:39" ht="39.950000000000003" customHeight="1" x14ac:dyDescent="0.25">
      <c r="T48" s="112"/>
      <c r="U48" s="169"/>
      <c r="V48" s="113"/>
      <c r="W48" s="166"/>
      <c r="X48" s="166"/>
      <c r="Y48" s="114"/>
      <c r="Z48" s="170"/>
      <c r="AA48" s="113"/>
      <c r="AB48" s="113"/>
      <c r="AC48" s="113"/>
      <c r="AD48" s="113"/>
      <c r="AE48" s="113"/>
      <c r="AF48" s="166"/>
      <c r="AG48" s="166"/>
      <c r="AH48" s="166"/>
      <c r="AI48" s="166"/>
      <c r="AJ48" s="166"/>
      <c r="AK48" s="166"/>
      <c r="AL48" s="166"/>
      <c r="AM48" s="166"/>
    </row>
    <row r="49" spans="20:39" ht="39.950000000000003" customHeight="1" x14ac:dyDescent="0.25">
      <c r="T49" s="112"/>
      <c r="U49" s="169"/>
      <c r="V49" s="113"/>
      <c r="W49" s="166"/>
      <c r="X49" s="166"/>
      <c r="Y49" s="114"/>
      <c r="Z49" s="170"/>
      <c r="AA49" s="113"/>
      <c r="AB49" s="113"/>
      <c r="AC49" s="113"/>
      <c r="AD49" s="113"/>
      <c r="AE49" s="113"/>
      <c r="AF49" s="166"/>
      <c r="AG49" s="166"/>
      <c r="AH49" s="166"/>
      <c r="AI49" s="166"/>
      <c r="AJ49" s="166"/>
      <c r="AK49" s="166"/>
      <c r="AL49" s="166"/>
      <c r="AM49" s="166"/>
    </row>
    <row r="50" spans="20:39" ht="39.950000000000003" customHeight="1" x14ac:dyDescent="0.25">
      <c r="T50" s="112"/>
      <c r="U50" s="169"/>
      <c r="V50" s="113"/>
      <c r="W50" s="166"/>
      <c r="X50" s="166"/>
      <c r="Y50" s="114"/>
      <c r="Z50" s="170"/>
      <c r="AA50" s="113"/>
      <c r="AB50" s="113"/>
      <c r="AC50" s="113"/>
      <c r="AD50" s="113"/>
      <c r="AE50" s="113"/>
      <c r="AF50" s="166"/>
      <c r="AG50" s="166"/>
      <c r="AH50" s="166"/>
      <c r="AI50" s="166"/>
      <c r="AJ50" s="166"/>
      <c r="AK50" s="166"/>
      <c r="AL50" s="166"/>
      <c r="AM50" s="166"/>
    </row>
    <row r="51" spans="20:39" ht="39.950000000000003" customHeight="1" x14ac:dyDescent="0.25">
      <c r="T51" s="112"/>
      <c r="U51" s="169"/>
      <c r="V51" s="113"/>
      <c r="W51" s="166"/>
      <c r="X51" s="166"/>
      <c r="Y51" s="114"/>
      <c r="Z51" s="170"/>
      <c r="AA51" s="113"/>
      <c r="AB51" s="113"/>
      <c r="AC51" s="113"/>
      <c r="AD51" s="113"/>
      <c r="AE51" s="113"/>
      <c r="AF51" s="166"/>
      <c r="AG51" s="166"/>
      <c r="AH51" s="166"/>
      <c r="AI51" s="166"/>
      <c r="AJ51" s="166"/>
      <c r="AK51" s="166"/>
      <c r="AL51" s="166"/>
      <c r="AM51" s="166"/>
    </row>
    <row r="52" spans="20:39" ht="39.950000000000003" customHeight="1" x14ac:dyDescent="0.25">
      <c r="T52" s="112"/>
      <c r="U52" s="169"/>
      <c r="V52" s="113"/>
      <c r="W52" s="166"/>
      <c r="X52" s="166"/>
      <c r="Y52" s="114"/>
      <c r="Z52" s="170"/>
      <c r="AA52" s="113"/>
      <c r="AB52" s="113"/>
      <c r="AC52" s="113"/>
      <c r="AD52" s="113"/>
      <c r="AE52" s="113"/>
      <c r="AF52" s="166"/>
      <c r="AG52" s="166"/>
      <c r="AH52" s="166"/>
      <c r="AI52" s="166"/>
      <c r="AJ52" s="166"/>
      <c r="AK52" s="166"/>
      <c r="AL52" s="166"/>
      <c r="AM52" s="166"/>
    </row>
    <row r="53" spans="20:39" ht="39.950000000000003" customHeight="1" x14ac:dyDescent="0.25">
      <c r="T53" s="112"/>
      <c r="U53" s="169"/>
      <c r="V53" s="113"/>
      <c r="W53" s="166"/>
      <c r="X53" s="166"/>
      <c r="Y53" s="114"/>
      <c r="Z53" s="170"/>
      <c r="AA53" s="113"/>
      <c r="AB53" s="113"/>
      <c r="AC53" s="113"/>
      <c r="AD53" s="113"/>
      <c r="AE53" s="113"/>
      <c r="AF53" s="166"/>
      <c r="AG53" s="166"/>
      <c r="AH53" s="166"/>
      <c r="AI53" s="166"/>
      <c r="AJ53" s="166"/>
      <c r="AK53" s="166"/>
      <c r="AL53" s="166"/>
      <c r="AM53" s="166"/>
    </row>
    <row r="54" spans="20:39" ht="39.950000000000003" customHeight="1" x14ac:dyDescent="0.25">
      <c r="T54" s="112"/>
      <c r="U54" s="169"/>
      <c r="V54" s="113"/>
      <c r="W54" s="166"/>
      <c r="X54" s="166"/>
      <c r="Y54" s="114"/>
      <c r="Z54" s="170"/>
      <c r="AA54" s="113"/>
      <c r="AB54" s="113"/>
      <c r="AC54" s="113"/>
      <c r="AD54" s="113"/>
      <c r="AE54" s="113"/>
      <c r="AF54" s="166"/>
      <c r="AG54" s="166"/>
      <c r="AH54" s="166"/>
      <c r="AI54" s="166"/>
      <c r="AJ54" s="166"/>
      <c r="AK54" s="166"/>
      <c r="AL54" s="166"/>
      <c r="AM54" s="166"/>
    </row>
    <row r="55" spans="20:39" ht="39.950000000000003" customHeight="1" x14ac:dyDescent="0.25">
      <c r="T55" s="112"/>
      <c r="U55" s="169"/>
      <c r="V55" s="113"/>
      <c r="W55" s="166"/>
      <c r="X55" s="166"/>
      <c r="Y55" s="114"/>
      <c r="Z55" s="170"/>
      <c r="AA55" s="113"/>
      <c r="AB55" s="113"/>
      <c r="AC55" s="113"/>
      <c r="AD55" s="113"/>
      <c r="AE55" s="113"/>
      <c r="AF55" s="166"/>
      <c r="AG55" s="166"/>
      <c r="AH55" s="166"/>
      <c r="AI55" s="166"/>
      <c r="AJ55" s="166"/>
      <c r="AK55" s="166"/>
      <c r="AL55" s="166"/>
      <c r="AM55" s="166"/>
    </row>
    <row r="56" spans="20:39" ht="39.950000000000003" customHeight="1" x14ac:dyDescent="0.25">
      <c r="T56" s="112"/>
      <c r="U56" s="169"/>
      <c r="V56" s="113"/>
      <c r="W56" s="166"/>
      <c r="X56" s="166"/>
      <c r="Y56" s="114"/>
      <c r="Z56" s="170"/>
      <c r="AA56" s="113"/>
      <c r="AB56" s="113"/>
      <c r="AC56" s="113"/>
      <c r="AD56" s="113"/>
      <c r="AE56" s="113"/>
      <c r="AF56" s="166"/>
      <c r="AG56" s="166"/>
      <c r="AH56" s="166"/>
      <c r="AI56" s="166"/>
      <c r="AJ56" s="166"/>
      <c r="AK56" s="166"/>
      <c r="AL56" s="166"/>
      <c r="AM56" s="166"/>
    </row>
    <row r="57" spans="20:39" ht="39.950000000000003" customHeight="1" x14ac:dyDescent="0.25">
      <c r="T57" s="112"/>
      <c r="U57" s="169"/>
      <c r="V57" s="113"/>
      <c r="W57" s="166"/>
      <c r="X57" s="166"/>
      <c r="Y57" s="114"/>
      <c r="Z57" s="170"/>
      <c r="AA57" s="113"/>
      <c r="AB57" s="113"/>
      <c r="AC57" s="113"/>
      <c r="AD57" s="113"/>
      <c r="AE57" s="113"/>
      <c r="AF57" s="166"/>
      <c r="AG57" s="166"/>
      <c r="AH57" s="166"/>
      <c r="AI57" s="166"/>
      <c r="AJ57" s="166"/>
      <c r="AK57" s="166"/>
      <c r="AL57" s="166"/>
      <c r="AM57" s="166"/>
    </row>
    <row r="58" spans="20:39" ht="39.950000000000003" customHeight="1" x14ac:dyDescent="0.25">
      <c r="T58" s="112"/>
      <c r="U58" s="169"/>
      <c r="V58" s="113"/>
      <c r="W58" s="166"/>
      <c r="X58" s="166"/>
      <c r="Y58" s="114"/>
      <c r="Z58" s="170"/>
      <c r="AA58" s="113"/>
      <c r="AB58" s="113"/>
      <c r="AC58" s="113"/>
      <c r="AD58" s="113"/>
      <c r="AE58" s="113"/>
      <c r="AF58" s="166"/>
      <c r="AG58" s="166"/>
      <c r="AH58" s="166"/>
      <c r="AI58" s="166"/>
      <c r="AJ58" s="166"/>
      <c r="AK58" s="166"/>
      <c r="AL58" s="166"/>
      <c r="AM58" s="166"/>
    </row>
    <row r="59" spans="20:39" ht="39.950000000000003" customHeight="1" x14ac:dyDescent="0.25">
      <c r="T59" s="171"/>
      <c r="U59" s="171"/>
      <c r="V59" s="171"/>
      <c r="W59" s="171"/>
      <c r="X59" s="171"/>
      <c r="Y59" s="171"/>
      <c r="Z59" s="171"/>
      <c r="AA59" s="171"/>
      <c r="AB59" s="171"/>
      <c r="AC59" s="171"/>
      <c r="AD59" s="171"/>
      <c r="AE59" s="171"/>
      <c r="AF59" s="166"/>
      <c r="AG59" s="166"/>
      <c r="AH59" s="166"/>
      <c r="AI59" s="166"/>
      <c r="AJ59" s="166"/>
      <c r="AK59" s="166"/>
      <c r="AL59" s="166"/>
      <c r="AM59" s="166"/>
    </row>
    <row r="60" spans="20:39" ht="39.950000000000003" customHeight="1" x14ac:dyDescent="0.25">
      <c r="T60" s="171"/>
      <c r="U60" s="171"/>
      <c r="V60" s="171"/>
      <c r="W60" s="171"/>
      <c r="X60" s="171"/>
      <c r="Y60" s="171"/>
      <c r="Z60" s="171"/>
      <c r="AA60" s="171"/>
      <c r="AB60" s="171"/>
      <c r="AC60" s="171"/>
      <c r="AD60" s="171"/>
      <c r="AE60" s="171"/>
      <c r="AF60" s="166"/>
      <c r="AG60" s="166"/>
      <c r="AH60" s="166"/>
      <c r="AI60" s="166"/>
      <c r="AJ60" s="166"/>
      <c r="AK60" s="166"/>
      <c r="AL60" s="166"/>
      <c r="AM60" s="166"/>
    </row>
    <row r="61" spans="20:39" ht="39.950000000000003" customHeight="1" x14ac:dyDescent="0.25">
      <c r="T61" s="171"/>
      <c r="U61" s="171"/>
      <c r="V61" s="171"/>
      <c r="W61" s="171"/>
      <c r="X61" s="171"/>
      <c r="Y61" s="171"/>
      <c r="Z61" s="171"/>
      <c r="AA61" s="171"/>
      <c r="AB61" s="171"/>
      <c r="AC61" s="171"/>
      <c r="AD61" s="171"/>
      <c r="AE61" s="171"/>
      <c r="AF61" s="166"/>
      <c r="AG61" s="166"/>
      <c r="AH61" s="166"/>
      <c r="AI61" s="166"/>
      <c r="AJ61" s="166"/>
      <c r="AK61" s="166"/>
      <c r="AL61" s="166"/>
      <c r="AM61" s="166"/>
    </row>
    <row r="62" spans="20:39" ht="39.950000000000003" customHeight="1" x14ac:dyDescent="0.25">
      <c r="T62" s="171"/>
      <c r="U62" s="171"/>
      <c r="V62" s="171"/>
      <c r="W62" s="171"/>
      <c r="X62" s="171"/>
      <c r="Y62" s="171"/>
      <c r="Z62" s="171"/>
      <c r="AA62" s="171"/>
      <c r="AB62" s="171"/>
      <c r="AC62" s="171"/>
      <c r="AD62" s="171"/>
      <c r="AE62" s="171"/>
      <c r="AF62" s="166"/>
      <c r="AG62" s="166"/>
      <c r="AH62" s="166"/>
      <c r="AI62" s="166"/>
      <c r="AJ62" s="166"/>
      <c r="AK62" s="166"/>
      <c r="AL62" s="166"/>
      <c r="AM62" s="166"/>
    </row>
    <row r="63" spans="20:39" ht="39.950000000000003" customHeight="1" x14ac:dyDescent="0.25">
      <c r="T63" s="171"/>
      <c r="U63" s="171"/>
      <c r="V63" s="171"/>
      <c r="W63" s="171"/>
      <c r="X63" s="171"/>
      <c r="Y63" s="171"/>
      <c r="Z63" s="171"/>
      <c r="AA63" s="171"/>
      <c r="AB63" s="171"/>
      <c r="AC63" s="171"/>
      <c r="AD63" s="171"/>
      <c r="AE63" s="171"/>
      <c r="AF63" s="166"/>
      <c r="AG63" s="166"/>
      <c r="AH63" s="166"/>
      <c r="AI63" s="166"/>
      <c r="AJ63" s="166"/>
      <c r="AK63" s="166"/>
      <c r="AL63" s="166"/>
      <c r="AM63" s="166"/>
    </row>
    <row r="64" spans="20:39" ht="39.950000000000003" customHeight="1" x14ac:dyDescent="0.25">
      <c r="T64" s="171"/>
      <c r="U64" s="171"/>
      <c r="V64" s="171"/>
      <c r="W64" s="171"/>
      <c r="X64" s="171"/>
      <c r="Y64" s="171"/>
      <c r="Z64" s="171"/>
      <c r="AA64" s="171"/>
      <c r="AB64" s="171"/>
      <c r="AC64" s="171"/>
      <c r="AD64" s="171"/>
      <c r="AE64" s="171"/>
      <c r="AF64" s="166"/>
      <c r="AG64" s="166"/>
      <c r="AH64" s="166"/>
      <c r="AI64" s="166"/>
      <c r="AJ64" s="166"/>
      <c r="AK64" s="166"/>
      <c r="AL64" s="166"/>
      <c r="AM64" s="166"/>
    </row>
    <row r="65" spans="20:39" ht="39.950000000000003" customHeight="1" x14ac:dyDescent="0.25">
      <c r="T65" s="171"/>
      <c r="U65" s="171"/>
      <c r="V65" s="171"/>
      <c r="W65" s="171"/>
      <c r="X65" s="171"/>
      <c r="Y65" s="171"/>
      <c r="Z65" s="171"/>
      <c r="AA65" s="171"/>
      <c r="AB65" s="171"/>
      <c r="AC65" s="171"/>
      <c r="AD65" s="171"/>
      <c r="AE65" s="171"/>
      <c r="AF65" s="166"/>
      <c r="AG65" s="166"/>
      <c r="AH65" s="166"/>
      <c r="AI65" s="166"/>
      <c r="AJ65" s="166"/>
      <c r="AK65" s="166"/>
      <c r="AL65" s="166"/>
      <c r="AM65" s="166"/>
    </row>
    <row r="66" spans="20:39" ht="39.950000000000003" customHeight="1" x14ac:dyDescent="0.25">
      <c r="T66" s="171"/>
      <c r="U66" s="171"/>
      <c r="V66" s="171"/>
      <c r="W66" s="171"/>
      <c r="X66" s="171"/>
      <c r="Y66" s="171"/>
      <c r="Z66" s="171"/>
      <c r="AA66" s="171"/>
      <c r="AB66" s="171"/>
      <c r="AC66" s="171"/>
      <c r="AD66" s="171"/>
      <c r="AE66" s="171"/>
      <c r="AF66" s="166"/>
      <c r="AG66" s="166"/>
      <c r="AH66" s="166"/>
      <c r="AI66" s="166"/>
      <c r="AJ66" s="166"/>
      <c r="AK66" s="166"/>
      <c r="AL66" s="166"/>
      <c r="AM66" s="166"/>
    </row>
    <row r="67" spans="20:39" ht="39.950000000000003" customHeight="1" x14ac:dyDescent="0.25">
      <c r="T67" s="171"/>
      <c r="U67" s="171"/>
      <c r="V67" s="171"/>
      <c r="W67" s="171"/>
      <c r="X67" s="171"/>
      <c r="Y67" s="171"/>
      <c r="Z67" s="171"/>
      <c r="AA67" s="171"/>
      <c r="AB67" s="171"/>
      <c r="AC67" s="171"/>
      <c r="AD67" s="171"/>
      <c r="AE67" s="171"/>
      <c r="AF67" s="166"/>
      <c r="AG67" s="166"/>
      <c r="AH67" s="166"/>
      <c r="AI67" s="166"/>
      <c r="AJ67" s="166"/>
      <c r="AK67" s="166"/>
      <c r="AL67" s="166"/>
      <c r="AM67" s="166"/>
    </row>
    <row r="68" spans="20:39" ht="39.950000000000003" customHeight="1" x14ac:dyDescent="0.25">
      <c r="T68" s="171"/>
      <c r="U68" s="171"/>
      <c r="V68" s="171"/>
      <c r="W68" s="171"/>
      <c r="X68" s="171"/>
      <c r="Y68" s="171"/>
      <c r="Z68" s="171"/>
      <c r="AA68" s="171"/>
      <c r="AB68" s="171"/>
      <c r="AC68" s="171"/>
      <c r="AD68" s="171"/>
      <c r="AE68" s="171"/>
      <c r="AF68" s="166"/>
      <c r="AG68" s="166"/>
      <c r="AH68" s="166"/>
      <c r="AI68" s="166"/>
      <c r="AJ68" s="166"/>
      <c r="AK68" s="166"/>
      <c r="AL68" s="166"/>
      <c r="AM68" s="166"/>
    </row>
    <row r="69" spans="20:39" ht="39.950000000000003" customHeight="1" x14ac:dyDescent="0.25">
      <c r="T69" s="171"/>
      <c r="U69" s="171"/>
      <c r="V69" s="171"/>
      <c r="W69" s="171"/>
      <c r="X69" s="171"/>
      <c r="Y69" s="171"/>
      <c r="Z69" s="171"/>
      <c r="AA69" s="171"/>
      <c r="AB69" s="171"/>
      <c r="AC69" s="171"/>
      <c r="AD69" s="171"/>
      <c r="AE69" s="171"/>
      <c r="AF69" s="166"/>
      <c r="AG69" s="166"/>
      <c r="AH69" s="166"/>
      <c r="AI69" s="166"/>
      <c r="AJ69" s="166"/>
      <c r="AK69" s="166"/>
      <c r="AL69" s="166"/>
      <c r="AM69" s="166"/>
    </row>
    <row r="70" spans="20:39" ht="39.950000000000003" customHeight="1" x14ac:dyDescent="0.25">
      <c r="T70" s="171"/>
      <c r="U70" s="171"/>
      <c r="V70" s="171"/>
      <c r="W70" s="171"/>
      <c r="X70" s="171"/>
      <c r="Y70" s="171"/>
      <c r="Z70" s="171"/>
      <c r="AA70" s="171"/>
      <c r="AB70" s="171"/>
      <c r="AC70" s="171"/>
      <c r="AD70" s="171"/>
      <c r="AE70" s="171"/>
      <c r="AF70" s="166"/>
      <c r="AG70" s="166"/>
      <c r="AH70" s="166"/>
      <c r="AI70" s="166"/>
      <c r="AJ70" s="166"/>
      <c r="AK70" s="166"/>
      <c r="AL70" s="166"/>
      <c r="AM70" s="166"/>
    </row>
    <row r="71" spans="20:39" ht="39.950000000000003" customHeight="1" x14ac:dyDescent="0.25">
      <c r="T71" s="171"/>
      <c r="U71" s="171"/>
      <c r="V71" s="171"/>
      <c r="W71" s="171"/>
      <c r="X71" s="171"/>
      <c r="Y71" s="171"/>
      <c r="Z71" s="171"/>
      <c r="AA71" s="171"/>
      <c r="AB71" s="171"/>
      <c r="AC71" s="171"/>
      <c r="AD71" s="171"/>
      <c r="AE71" s="171"/>
      <c r="AF71" s="166"/>
      <c r="AG71" s="166"/>
      <c r="AH71" s="166"/>
      <c r="AI71" s="166"/>
      <c r="AJ71" s="166"/>
      <c r="AK71" s="166"/>
      <c r="AL71" s="166"/>
      <c r="AM71" s="166"/>
    </row>
    <row r="72" spans="20:39" ht="39.950000000000003" customHeight="1" x14ac:dyDescent="0.25">
      <c r="T72" s="171"/>
      <c r="U72" s="171"/>
      <c r="V72" s="171"/>
      <c r="W72" s="171"/>
      <c r="X72" s="171"/>
      <c r="Y72" s="171"/>
      <c r="Z72" s="171"/>
      <c r="AA72" s="171"/>
      <c r="AB72" s="171"/>
      <c r="AC72" s="171"/>
      <c r="AD72" s="171"/>
      <c r="AE72" s="171"/>
      <c r="AF72" s="166"/>
      <c r="AG72" s="166"/>
      <c r="AH72" s="166"/>
      <c r="AI72" s="166"/>
      <c r="AJ72" s="166"/>
      <c r="AK72" s="166"/>
      <c r="AL72" s="166"/>
      <c r="AM72" s="166"/>
    </row>
    <row r="73" spans="20:39" ht="39.950000000000003" customHeight="1" x14ac:dyDescent="0.25">
      <c r="T73" s="171"/>
      <c r="U73" s="171"/>
      <c r="V73" s="171"/>
      <c r="W73" s="171"/>
      <c r="X73" s="171"/>
      <c r="Y73" s="171"/>
      <c r="Z73" s="171"/>
      <c r="AA73" s="171"/>
      <c r="AB73" s="171"/>
      <c r="AC73" s="171"/>
      <c r="AD73" s="171"/>
      <c r="AE73" s="171"/>
      <c r="AF73" s="166"/>
      <c r="AG73" s="166"/>
      <c r="AH73" s="166"/>
      <c r="AI73" s="166"/>
      <c r="AJ73" s="166"/>
      <c r="AK73" s="166"/>
      <c r="AL73" s="166"/>
      <c r="AM73" s="166"/>
    </row>
    <row r="74" spans="20:39" ht="39.950000000000003" customHeight="1" x14ac:dyDescent="0.25">
      <c r="T74" s="171"/>
      <c r="U74" s="171"/>
      <c r="V74" s="171"/>
      <c r="W74" s="171"/>
      <c r="X74" s="171"/>
      <c r="Y74" s="171"/>
      <c r="Z74" s="171"/>
      <c r="AA74" s="171"/>
      <c r="AB74" s="171"/>
      <c r="AC74" s="171"/>
      <c r="AD74" s="171"/>
      <c r="AE74" s="171"/>
      <c r="AF74" s="166"/>
      <c r="AG74" s="166"/>
      <c r="AH74" s="166"/>
      <c r="AI74" s="166"/>
      <c r="AJ74" s="166"/>
      <c r="AK74" s="166"/>
      <c r="AL74" s="166"/>
      <c r="AM74" s="166"/>
    </row>
    <row r="75" spans="20:39" ht="39.950000000000003" customHeight="1" x14ac:dyDescent="0.25">
      <c r="T75" s="171"/>
      <c r="U75" s="171"/>
      <c r="V75" s="171"/>
      <c r="W75" s="171"/>
      <c r="X75" s="171"/>
      <c r="Y75" s="171"/>
      <c r="Z75" s="171"/>
      <c r="AA75" s="171"/>
      <c r="AB75" s="171"/>
      <c r="AC75" s="171"/>
      <c r="AD75" s="171"/>
      <c r="AE75" s="171"/>
      <c r="AF75" s="166"/>
      <c r="AG75" s="166"/>
      <c r="AH75" s="166"/>
      <c r="AI75" s="166"/>
      <c r="AJ75" s="166"/>
      <c r="AK75" s="166"/>
      <c r="AL75" s="166"/>
      <c r="AM75" s="166"/>
    </row>
    <row r="76" spans="20:39" ht="39.950000000000003" customHeight="1" x14ac:dyDescent="0.25">
      <c r="T76" s="171"/>
      <c r="U76" s="171"/>
      <c r="V76" s="171"/>
      <c r="W76" s="171"/>
      <c r="X76" s="171"/>
      <c r="Y76" s="171"/>
      <c r="Z76" s="171"/>
      <c r="AA76" s="171"/>
      <c r="AB76" s="171"/>
      <c r="AC76" s="171"/>
      <c r="AD76" s="171"/>
      <c r="AE76" s="171"/>
      <c r="AF76" s="166"/>
      <c r="AG76" s="166"/>
      <c r="AH76" s="166"/>
      <c r="AI76" s="166"/>
      <c r="AJ76" s="166"/>
      <c r="AK76" s="166"/>
      <c r="AL76" s="166"/>
      <c r="AM76" s="166"/>
    </row>
    <row r="77" spans="20:39" ht="39.950000000000003" customHeight="1" x14ac:dyDescent="0.25">
      <c r="T77" s="171"/>
      <c r="U77" s="171"/>
      <c r="V77" s="171"/>
      <c r="W77" s="171"/>
      <c r="X77" s="171"/>
      <c r="Y77" s="171"/>
      <c r="Z77" s="171"/>
      <c r="AA77" s="171"/>
      <c r="AB77" s="171"/>
      <c r="AC77" s="171"/>
      <c r="AD77" s="171"/>
      <c r="AE77" s="171"/>
      <c r="AF77" s="166"/>
      <c r="AG77" s="166"/>
      <c r="AH77" s="166"/>
      <c r="AI77" s="166"/>
      <c r="AJ77" s="166"/>
      <c r="AK77" s="166"/>
      <c r="AL77" s="166"/>
      <c r="AM77" s="166"/>
    </row>
    <row r="78" spans="20:39" ht="39.950000000000003" customHeight="1" x14ac:dyDescent="0.25">
      <c r="T78" s="171"/>
      <c r="U78" s="171"/>
      <c r="V78" s="171"/>
      <c r="W78" s="171"/>
      <c r="X78" s="171"/>
      <c r="Y78" s="171"/>
      <c r="Z78" s="171"/>
      <c r="AA78" s="171"/>
      <c r="AB78" s="171"/>
      <c r="AC78" s="171"/>
      <c r="AD78" s="171"/>
      <c r="AE78" s="171"/>
      <c r="AF78" s="166"/>
      <c r="AG78" s="166"/>
      <c r="AH78" s="166"/>
      <c r="AI78" s="166"/>
      <c r="AJ78" s="166"/>
      <c r="AK78" s="166"/>
      <c r="AL78" s="166"/>
      <c r="AM78" s="166"/>
    </row>
    <row r="79" spans="20:39" ht="39.950000000000003" customHeight="1" x14ac:dyDescent="0.25">
      <c r="T79" s="171"/>
      <c r="U79" s="171"/>
      <c r="V79" s="171"/>
      <c r="W79" s="171"/>
      <c r="X79" s="171"/>
      <c r="Y79" s="171"/>
      <c r="Z79" s="171"/>
      <c r="AA79" s="171"/>
      <c r="AB79" s="171"/>
      <c r="AC79" s="171"/>
      <c r="AD79" s="171"/>
      <c r="AE79" s="171"/>
      <c r="AF79" s="166"/>
      <c r="AG79" s="166"/>
      <c r="AH79" s="166"/>
      <c r="AI79" s="166"/>
      <c r="AJ79" s="166"/>
      <c r="AK79" s="166"/>
      <c r="AL79" s="166"/>
      <c r="AM79" s="166"/>
    </row>
    <row r="80" spans="20:39" ht="39.950000000000003" customHeight="1" x14ac:dyDescent="0.25">
      <c r="T80" s="171"/>
      <c r="U80" s="171"/>
      <c r="V80" s="171"/>
      <c r="W80" s="171"/>
      <c r="X80" s="171"/>
      <c r="Y80" s="171"/>
      <c r="Z80" s="171"/>
      <c r="AA80" s="171"/>
      <c r="AB80" s="171"/>
      <c r="AC80" s="171"/>
      <c r="AD80" s="171"/>
      <c r="AE80" s="171"/>
      <c r="AF80" s="166"/>
      <c r="AG80" s="166"/>
      <c r="AH80" s="166"/>
      <c r="AI80" s="166"/>
      <c r="AJ80" s="166"/>
      <c r="AK80" s="166"/>
      <c r="AL80" s="166"/>
      <c r="AM80" s="166"/>
    </row>
    <row r="81" spans="20:39" ht="39.950000000000003" customHeight="1" x14ac:dyDescent="0.25">
      <c r="T81" s="171"/>
      <c r="U81" s="171"/>
      <c r="V81" s="171"/>
      <c r="W81" s="171"/>
      <c r="X81" s="171"/>
      <c r="Y81" s="171"/>
      <c r="Z81" s="171"/>
      <c r="AA81" s="171"/>
      <c r="AB81" s="171"/>
      <c r="AC81" s="171"/>
      <c r="AD81" s="171"/>
      <c r="AE81" s="171"/>
      <c r="AF81" s="166"/>
      <c r="AG81" s="166"/>
      <c r="AH81" s="166"/>
      <c r="AI81" s="166"/>
      <c r="AJ81" s="166"/>
      <c r="AK81" s="166"/>
      <c r="AL81" s="166"/>
      <c r="AM81" s="166"/>
    </row>
    <row r="82" spans="20:39" ht="39.950000000000003" customHeight="1" x14ac:dyDescent="0.25">
      <c r="T82" s="171"/>
      <c r="U82" s="171"/>
      <c r="V82" s="171"/>
      <c r="W82" s="171"/>
      <c r="X82" s="171"/>
      <c r="Y82" s="171"/>
      <c r="Z82" s="171"/>
      <c r="AA82" s="171"/>
      <c r="AB82" s="171"/>
      <c r="AC82" s="171"/>
      <c r="AD82" s="171"/>
      <c r="AE82" s="171"/>
      <c r="AF82" s="166"/>
      <c r="AG82" s="166"/>
      <c r="AH82" s="166"/>
      <c r="AI82" s="166"/>
      <c r="AJ82" s="166"/>
      <c r="AK82" s="166"/>
      <c r="AL82" s="166"/>
      <c r="AM82" s="166"/>
    </row>
    <row r="83" spans="20:39" ht="39.950000000000003" customHeight="1" x14ac:dyDescent="0.25">
      <c r="T83" s="171"/>
      <c r="U83" s="171"/>
      <c r="V83" s="171"/>
      <c r="W83" s="171"/>
      <c r="X83" s="171"/>
      <c r="Y83" s="171"/>
      <c r="Z83" s="171"/>
      <c r="AA83" s="171"/>
      <c r="AB83" s="171"/>
      <c r="AC83" s="171"/>
      <c r="AD83" s="171"/>
      <c r="AE83" s="171"/>
      <c r="AF83" s="166"/>
      <c r="AG83" s="166"/>
      <c r="AH83" s="166"/>
      <c r="AI83" s="166"/>
      <c r="AJ83" s="166"/>
      <c r="AK83" s="166"/>
      <c r="AL83" s="166"/>
      <c r="AM83" s="166"/>
    </row>
    <row r="84" spans="20:39" ht="39.950000000000003" customHeight="1" x14ac:dyDescent="0.25">
      <c r="T84" s="171"/>
      <c r="U84" s="171"/>
      <c r="V84" s="171"/>
      <c r="W84" s="171"/>
      <c r="X84" s="171"/>
      <c r="Y84" s="171"/>
      <c r="Z84" s="171"/>
      <c r="AA84" s="171"/>
      <c r="AB84" s="171"/>
      <c r="AC84" s="171"/>
      <c r="AD84" s="171"/>
      <c r="AE84" s="171"/>
      <c r="AF84" s="166"/>
      <c r="AG84" s="166"/>
      <c r="AH84" s="166"/>
      <c r="AI84" s="166"/>
      <c r="AJ84" s="166"/>
      <c r="AK84" s="166"/>
      <c r="AL84" s="166"/>
      <c r="AM84" s="166"/>
    </row>
    <row r="85" spans="20:39" ht="39.950000000000003" customHeight="1" x14ac:dyDescent="0.25">
      <c r="T85" s="171"/>
      <c r="U85" s="171"/>
      <c r="V85" s="171"/>
      <c r="W85" s="171"/>
      <c r="X85" s="171"/>
      <c r="Y85" s="171"/>
      <c r="Z85" s="171"/>
      <c r="AA85" s="171"/>
      <c r="AB85" s="171"/>
      <c r="AC85" s="171"/>
      <c r="AD85" s="171"/>
      <c r="AE85" s="171"/>
      <c r="AF85" s="166"/>
      <c r="AG85" s="166"/>
      <c r="AH85" s="166"/>
      <c r="AI85" s="166"/>
      <c r="AJ85" s="166"/>
      <c r="AK85" s="166"/>
      <c r="AL85" s="166"/>
      <c r="AM85" s="166"/>
    </row>
    <row r="86" spans="20:39" ht="39.950000000000003" customHeight="1" x14ac:dyDescent="0.25">
      <c r="T86" s="171"/>
      <c r="U86" s="171"/>
      <c r="V86" s="171"/>
      <c r="W86" s="171"/>
      <c r="X86" s="171"/>
      <c r="Y86" s="171"/>
      <c r="Z86" s="171"/>
      <c r="AA86" s="171"/>
      <c r="AB86" s="171"/>
      <c r="AC86" s="171"/>
      <c r="AD86" s="171"/>
      <c r="AE86" s="171"/>
      <c r="AF86" s="166"/>
      <c r="AG86" s="166"/>
      <c r="AH86" s="166"/>
      <c r="AI86" s="166"/>
      <c r="AJ86" s="166"/>
      <c r="AK86" s="166"/>
      <c r="AL86" s="166"/>
      <c r="AM86" s="166"/>
    </row>
    <row r="87" spans="20:39" ht="39.950000000000003" customHeight="1" x14ac:dyDescent="0.25">
      <c r="T87" s="171"/>
      <c r="U87" s="171"/>
      <c r="V87" s="171"/>
      <c r="W87" s="171"/>
      <c r="X87" s="171"/>
      <c r="Y87" s="171"/>
      <c r="Z87" s="171"/>
      <c r="AA87" s="171"/>
      <c r="AB87" s="171"/>
      <c r="AC87" s="171"/>
      <c r="AD87" s="171"/>
      <c r="AE87" s="171"/>
      <c r="AF87" s="166"/>
      <c r="AG87" s="166"/>
      <c r="AH87" s="166"/>
      <c r="AI87" s="166"/>
      <c r="AJ87" s="166"/>
      <c r="AK87" s="166"/>
      <c r="AL87" s="166"/>
      <c r="AM87" s="166"/>
    </row>
    <row r="88" spans="20:39" ht="39.950000000000003" customHeight="1" x14ac:dyDescent="0.25">
      <c r="T88" s="171"/>
      <c r="U88" s="171"/>
      <c r="V88" s="171"/>
      <c r="W88" s="171"/>
      <c r="X88" s="171"/>
      <c r="Y88" s="171"/>
      <c r="Z88" s="171"/>
      <c r="AA88" s="171"/>
      <c r="AB88" s="171"/>
      <c r="AC88" s="171"/>
      <c r="AD88" s="171"/>
      <c r="AE88" s="171"/>
      <c r="AF88" s="166"/>
      <c r="AG88" s="166"/>
      <c r="AH88" s="166"/>
      <c r="AI88" s="166"/>
      <c r="AJ88" s="166"/>
      <c r="AK88" s="166"/>
      <c r="AL88" s="166"/>
      <c r="AM88" s="166"/>
    </row>
    <row r="89" spans="20:39" ht="39.950000000000003" customHeight="1" x14ac:dyDescent="0.25">
      <c r="T89" s="171"/>
      <c r="U89" s="171"/>
      <c r="V89" s="171"/>
      <c r="W89" s="171"/>
      <c r="X89" s="171"/>
      <c r="Y89" s="171"/>
      <c r="Z89" s="171"/>
      <c r="AA89" s="171"/>
      <c r="AB89" s="171"/>
      <c r="AC89" s="171"/>
      <c r="AD89" s="171"/>
      <c r="AE89" s="171"/>
      <c r="AF89" s="166"/>
      <c r="AG89" s="166"/>
      <c r="AH89" s="166"/>
      <c r="AI89" s="166"/>
      <c r="AJ89" s="166"/>
      <c r="AK89" s="166"/>
      <c r="AL89" s="166"/>
      <c r="AM89" s="166"/>
    </row>
    <row r="90" spans="20:39" ht="39.950000000000003" customHeight="1" x14ac:dyDescent="0.25">
      <c r="T90" s="171"/>
      <c r="U90" s="171"/>
      <c r="V90" s="171"/>
      <c r="W90" s="171"/>
      <c r="X90" s="171"/>
      <c r="Y90" s="171"/>
      <c r="Z90" s="171"/>
      <c r="AA90" s="171"/>
      <c r="AB90" s="171"/>
      <c r="AC90" s="171"/>
      <c r="AD90" s="171"/>
      <c r="AE90" s="171"/>
      <c r="AF90" s="166"/>
      <c r="AG90" s="166"/>
      <c r="AH90" s="166"/>
      <c r="AI90" s="166"/>
      <c r="AJ90" s="166"/>
      <c r="AK90" s="166"/>
      <c r="AL90" s="166"/>
      <c r="AM90" s="166"/>
    </row>
    <row r="91" spans="20:39" ht="39.950000000000003" customHeight="1" x14ac:dyDescent="0.25">
      <c r="T91" s="171"/>
      <c r="U91" s="171"/>
      <c r="V91" s="171"/>
      <c r="W91" s="171"/>
      <c r="X91" s="171"/>
      <c r="Y91" s="171"/>
      <c r="Z91" s="171"/>
      <c r="AA91" s="171"/>
      <c r="AB91" s="171"/>
      <c r="AC91" s="171"/>
      <c r="AD91" s="171"/>
      <c r="AE91" s="171"/>
      <c r="AF91" s="166"/>
      <c r="AG91" s="166"/>
      <c r="AH91" s="166"/>
      <c r="AI91" s="166"/>
      <c r="AJ91" s="166"/>
      <c r="AK91" s="166"/>
      <c r="AL91" s="166"/>
      <c r="AM91" s="166"/>
    </row>
    <row r="92" spans="20:39" ht="39.950000000000003" customHeight="1" x14ac:dyDescent="0.25">
      <c r="T92" s="171"/>
      <c r="U92" s="171"/>
      <c r="V92" s="171"/>
      <c r="W92" s="171"/>
      <c r="X92" s="171"/>
      <c r="Y92" s="171"/>
      <c r="Z92" s="171"/>
      <c r="AA92" s="171"/>
      <c r="AB92" s="171"/>
      <c r="AC92" s="171"/>
      <c r="AD92" s="171"/>
      <c r="AE92" s="171"/>
      <c r="AF92" s="166"/>
      <c r="AG92" s="166"/>
      <c r="AH92" s="166"/>
      <c r="AI92" s="166"/>
      <c r="AJ92" s="166"/>
      <c r="AK92" s="166"/>
      <c r="AL92" s="166"/>
      <c r="AM92" s="166"/>
    </row>
    <row r="93" spans="20:39" ht="39.950000000000003" customHeight="1" x14ac:dyDescent="0.25">
      <c r="T93" s="171"/>
      <c r="U93" s="171"/>
      <c r="V93" s="171"/>
      <c r="W93" s="171"/>
      <c r="X93" s="171"/>
      <c r="Y93" s="171"/>
      <c r="Z93" s="171"/>
      <c r="AA93" s="171"/>
      <c r="AB93" s="171"/>
      <c r="AC93" s="171"/>
      <c r="AD93" s="171"/>
      <c r="AE93" s="171"/>
      <c r="AF93" s="166"/>
      <c r="AG93" s="166"/>
      <c r="AH93" s="166"/>
      <c r="AI93" s="166"/>
      <c r="AJ93" s="166"/>
      <c r="AK93" s="166"/>
      <c r="AL93" s="166"/>
      <c r="AM93" s="166"/>
    </row>
    <row r="94" spans="20:39" ht="39.950000000000003" customHeight="1" x14ac:dyDescent="0.25">
      <c r="T94" s="171"/>
      <c r="U94" s="171"/>
      <c r="V94" s="171"/>
      <c r="W94" s="171"/>
      <c r="X94" s="171"/>
      <c r="Y94" s="171"/>
      <c r="Z94" s="171"/>
      <c r="AA94" s="171"/>
      <c r="AB94" s="171"/>
      <c r="AC94" s="171"/>
      <c r="AD94" s="171"/>
      <c r="AE94" s="171"/>
      <c r="AF94" s="166"/>
      <c r="AG94" s="166"/>
      <c r="AH94" s="166"/>
      <c r="AI94" s="166"/>
      <c r="AJ94" s="166"/>
      <c r="AK94" s="166"/>
      <c r="AL94" s="166"/>
      <c r="AM94" s="166"/>
    </row>
    <row r="95" spans="20:39" ht="39.950000000000003" customHeight="1" x14ac:dyDescent="0.25">
      <c r="T95" s="171"/>
      <c r="U95" s="171"/>
      <c r="V95" s="171"/>
      <c r="W95" s="171"/>
      <c r="X95" s="171"/>
      <c r="Y95" s="171"/>
      <c r="Z95" s="171"/>
      <c r="AA95" s="171"/>
      <c r="AB95" s="171"/>
      <c r="AC95" s="171"/>
      <c r="AD95" s="171"/>
      <c r="AE95" s="171"/>
      <c r="AF95" s="166"/>
      <c r="AG95" s="166"/>
      <c r="AH95" s="166"/>
      <c r="AI95" s="166"/>
      <c r="AJ95" s="166"/>
      <c r="AK95" s="166"/>
      <c r="AL95" s="166"/>
      <c r="AM95" s="166"/>
    </row>
    <row r="96" spans="20:39" ht="39.950000000000003" customHeight="1" x14ac:dyDescent="0.25">
      <c r="T96" s="171"/>
      <c r="U96" s="171"/>
      <c r="V96" s="171"/>
      <c r="W96" s="171"/>
      <c r="X96" s="171"/>
      <c r="Y96" s="171"/>
      <c r="Z96" s="171"/>
      <c r="AA96" s="171"/>
      <c r="AB96" s="171"/>
      <c r="AC96" s="171"/>
      <c r="AD96" s="171"/>
      <c r="AE96" s="171"/>
      <c r="AF96" s="166"/>
      <c r="AG96" s="166"/>
      <c r="AH96" s="166"/>
      <c r="AI96" s="166"/>
      <c r="AJ96" s="166"/>
      <c r="AK96" s="166"/>
      <c r="AL96" s="166"/>
      <c r="AM96" s="166"/>
    </row>
    <row r="97" spans="20:39" ht="39.950000000000003" customHeight="1" x14ac:dyDescent="0.25">
      <c r="T97" s="171"/>
      <c r="U97" s="171"/>
      <c r="V97" s="171"/>
      <c r="W97" s="171"/>
      <c r="X97" s="171"/>
      <c r="Y97" s="171"/>
      <c r="Z97" s="171"/>
      <c r="AA97" s="171"/>
      <c r="AB97" s="171"/>
      <c r="AC97" s="171"/>
      <c r="AD97" s="171"/>
      <c r="AE97" s="171"/>
      <c r="AF97" s="166"/>
      <c r="AG97" s="166"/>
      <c r="AH97" s="166"/>
      <c r="AI97" s="166"/>
      <c r="AJ97" s="166"/>
      <c r="AK97" s="166"/>
      <c r="AL97" s="166"/>
      <c r="AM97" s="166"/>
    </row>
    <row r="98" spans="20:39" ht="39.950000000000003" customHeight="1" x14ac:dyDescent="0.25">
      <c r="T98" s="171"/>
      <c r="U98" s="171"/>
      <c r="V98" s="171"/>
      <c r="W98" s="171"/>
      <c r="X98" s="171"/>
      <c r="Y98" s="171"/>
      <c r="Z98" s="171"/>
      <c r="AA98" s="171"/>
      <c r="AB98" s="171"/>
      <c r="AC98" s="171"/>
      <c r="AD98" s="171"/>
      <c r="AE98" s="171"/>
      <c r="AF98" s="166"/>
      <c r="AG98" s="166"/>
      <c r="AH98" s="166"/>
      <c r="AI98" s="166"/>
      <c r="AJ98" s="166"/>
      <c r="AK98" s="166"/>
      <c r="AL98" s="166"/>
      <c r="AM98" s="166"/>
    </row>
    <row r="99" spans="20:39" ht="39.950000000000003" customHeight="1" x14ac:dyDescent="0.25">
      <c r="T99" s="171"/>
      <c r="U99" s="171"/>
      <c r="V99" s="171"/>
      <c r="W99" s="171"/>
      <c r="X99" s="171"/>
      <c r="Y99" s="171"/>
      <c r="Z99" s="171"/>
      <c r="AA99" s="171"/>
      <c r="AB99" s="171"/>
      <c r="AC99" s="171"/>
      <c r="AD99" s="171"/>
      <c r="AE99" s="171"/>
      <c r="AF99" s="166"/>
      <c r="AG99" s="166"/>
      <c r="AH99" s="166"/>
      <c r="AI99" s="166"/>
      <c r="AJ99" s="166"/>
      <c r="AK99" s="166"/>
      <c r="AL99" s="166"/>
      <c r="AM99" s="166"/>
    </row>
    <row r="100" spans="20:39" ht="39.950000000000003" customHeight="1" x14ac:dyDescent="0.25">
      <c r="T100" s="171"/>
      <c r="U100" s="171"/>
      <c r="V100" s="171"/>
      <c r="W100" s="171"/>
      <c r="X100" s="171"/>
      <c r="Y100" s="171"/>
      <c r="Z100" s="171"/>
      <c r="AA100" s="171"/>
      <c r="AB100" s="171"/>
      <c r="AC100" s="171"/>
      <c r="AD100" s="171"/>
      <c r="AE100" s="171"/>
      <c r="AF100" s="166"/>
      <c r="AG100" s="166"/>
      <c r="AH100" s="166"/>
      <c r="AI100" s="166"/>
      <c r="AJ100" s="166"/>
      <c r="AK100" s="166"/>
      <c r="AL100" s="166"/>
      <c r="AM100" s="166"/>
    </row>
    <row r="101" spans="20:39" ht="39.950000000000003" customHeight="1" x14ac:dyDescent="0.25">
      <c r="T101" s="171"/>
      <c r="U101" s="171"/>
      <c r="V101" s="171"/>
      <c r="W101" s="171"/>
      <c r="X101" s="171"/>
      <c r="Y101" s="171"/>
      <c r="Z101" s="171"/>
      <c r="AA101" s="171"/>
      <c r="AB101" s="171"/>
      <c r="AC101" s="171"/>
      <c r="AD101" s="171"/>
      <c r="AE101" s="171"/>
      <c r="AF101" s="166"/>
      <c r="AG101" s="166"/>
      <c r="AH101" s="166"/>
      <c r="AI101" s="166"/>
      <c r="AJ101" s="166"/>
      <c r="AK101" s="166"/>
      <c r="AL101" s="166"/>
      <c r="AM101" s="166"/>
    </row>
    <row r="102" spans="20:39" ht="39.950000000000003" customHeight="1" x14ac:dyDescent="0.25">
      <c r="T102" s="171"/>
      <c r="U102" s="171"/>
      <c r="V102" s="171"/>
      <c r="W102" s="171"/>
      <c r="X102" s="171"/>
      <c r="Y102" s="171"/>
      <c r="Z102" s="171"/>
      <c r="AA102" s="171"/>
      <c r="AB102" s="171"/>
      <c r="AC102" s="171"/>
      <c r="AD102" s="171"/>
      <c r="AE102" s="171"/>
      <c r="AF102" s="166"/>
      <c r="AG102" s="166"/>
      <c r="AH102" s="166"/>
      <c r="AI102" s="166"/>
      <c r="AJ102" s="166"/>
      <c r="AK102" s="166"/>
      <c r="AL102" s="166"/>
      <c r="AM102" s="166"/>
    </row>
    <row r="103" spans="20:39" ht="39.950000000000003" customHeight="1" x14ac:dyDescent="0.25">
      <c r="T103" s="171"/>
      <c r="U103" s="171"/>
      <c r="V103" s="171"/>
      <c r="W103" s="171"/>
      <c r="X103" s="171"/>
      <c r="Y103" s="171"/>
      <c r="Z103" s="171"/>
      <c r="AA103" s="171"/>
      <c r="AB103" s="171"/>
      <c r="AC103" s="171"/>
      <c r="AD103" s="171"/>
      <c r="AE103" s="171"/>
      <c r="AF103" s="166"/>
      <c r="AG103" s="166"/>
      <c r="AH103" s="166"/>
      <c r="AI103" s="166"/>
      <c r="AJ103" s="166"/>
      <c r="AK103" s="166"/>
      <c r="AL103" s="166"/>
      <c r="AM103" s="166"/>
    </row>
    <row r="104" spans="20:39" ht="39.950000000000003" customHeight="1" x14ac:dyDescent="0.25">
      <c r="T104" s="171"/>
      <c r="U104" s="171"/>
      <c r="V104" s="171"/>
      <c r="W104" s="171"/>
      <c r="X104" s="171"/>
      <c r="Y104" s="171"/>
      <c r="Z104" s="171"/>
      <c r="AA104" s="171"/>
      <c r="AB104" s="171"/>
      <c r="AC104" s="171"/>
      <c r="AD104" s="171"/>
      <c r="AE104" s="171"/>
      <c r="AF104" s="166"/>
      <c r="AG104" s="166"/>
      <c r="AH104" s="166"/>
      <c r="AI104" s="166"/>
      <c r="AJ104" s="166"/>
      <c r="AK104" s="166"/>
      <c r="AL104" s="166"/>
      <c r="AM104" s="166"/>
    </row>
    <row r="105" spans="20:39" ht="39.950000000000003" customHeight="1" x14ac:dyDescent="0.25">
      <c r="T105" s="171"/>
      <c r="U105" s="171"/>
      <c r="V105" s="171"/>
      <c r="W105" s="171"/>
      <c r="X105" s="171"/>
      <c r="Y105" s="171"/>
      <c r="Z105" s="171"/>
      <c r="AA105" s="171"/>
      <c r="AB105" s="171"/>
      <c r="AC105" s="171"/>
      <c r="AD105" s="171"/>
      <c r="AE105" s="171"/>
      <c r="AF105" s="166"/>
      <c r="AG105" s="166"/>
      <c r="AH105" s="166"/>
      <c r="AI105" s="166"/>
      <c r="AJ105" s="166"/>
      <c r="AK105" s="166"/>
      <c r="AL105" s="166"/>
      <c r="AM105" s="166"/>
    </row>
    <row r="106" spans="20:39" ht="39.950000000000003" customHeight="1" x14ac:dyDescent="0.25">
      <c r="T106" s="171"/>
      <c r="U106" s="171"/>
      <c r="V106" s="171"/>
      <c r="W106" s="171"/>
      <c r="X106" s="171"/>
      <c r="Y106" s="171"/>
      <c r="Z106" s="171"/>
      <c r="AA106" s="171"/>
      <c r="AB106" s="171"/>
      <c r="AC106" s="171"/>
      <c r="AD106" s="171"/>
      <c r="AE106" s="171"/>
      <c r="AF106" s="166"/>
      <c r="AG106" s="166"/>
      <c r="AH106" s="166"/>
      <c r="AI106" s="166"/>
      <c r="AJ106" s="166"/>
      <c r="AK106" s="166"/>
      <c r="AL106" s="166"/>
      <c r="AM106" s="166"/>
    </row>
    <row r="107" spans="20:39" ht="39.950000000000003" customHeight="1" x14ac:dyDescent="0.25">
      <c r="T107" s="171"/>
      <c r="U107" s="171"/>
      <c r="V107" s="171"/>
      <c r="W107" s="171"/>
      <c r="X107" s="171"/>
      <c r="Y107" s="171"/>
      <c r="Z107" s="171"/>
      <c r="AA107" s="171"/>
      <c r="AB107" s="171"/>
      <c r="AC107" s="171"/>
      <c r="AD107" s="171"/>
      <c r="AE107" s="171"/>
      <c r="AF107" s="166"/>
      <c r="AG107" s="166"/>
      <c r="AH107" s="166"/>
      <c r="AI107" s="166"/>
      <c r="AJ107" s="166"/>
      <c r="AK107" s="166"/>
      <c r="AL107" s="166"/>
      <c r="AM107" s="166"/>
    </row>
    <row r="108" spans="20:39" ht="39.950000000000003" customHeight="1" x14ac:dyDescent="0.25">
      <c r="T108" s="171"/>
      <c r="U108" s="171"/>
      <c r="V108" s="171"/>
      <c r="W108" s="171"/>
      <c r="X108" s="171"/>
      <c r="Y108" s="171"/>
      <c r="Z108" s="171"/>
      <c r="AA108" s="171"/>
      <c r="AB108" s="171"/>
      <c r="AC108" s="171"/>
      <c r="AD108" s="171"/>
      <c r="AE108" s="171"/>
      <c r="AF108" s="166"/>
      <c r="AG108" s="166"/>
      <c r="AH108" s="166"/>
      <c r="AI108" s="166"/>
      <c r="AJ108" s="166"/>
      <c r="AK108" s="166"/>
      <c r="AL108" s="166"/>
      <c r="AM108" s="166"/>
    </row>
    <row r="109" spans="20:39" ht="39.950000000000003" customHeight="1" x14ac:dyDescent="0.25">
      <c r="T109" s="171"/>
      <c r="U109" s="171"/>
      <c r="V109" s="171"/>
      <c r="W109" s="171"/>
      <c r="X109" s="171"/>
      <c r="Y109" s="171"/>
      <c r="Z109" s="171"/>
      <c r="AA109" s="171"/>
      <c r="AB109" s="171"/>
      <c r="AC109" s="171"/>
      <c r="AD109" s="171"/>
      <c r="AE109" s="171"/>
      <c r="AF109" s="166"/>
      <c r="AG109" s="166"/>
      <c r="AH109" s="166"/>
      <c r="AI109" s="166"/>
      <c r="AJ109" s="166"/>
      <c r="AK109" s="166"/>
      <c r="AL109" s="166"/>
      <c r="AM109" s="166"/>
    </row>
    <row r="110" spans="20:39" ht="39.950000000000003" customHeight="1" x14ac:dyDescent="0.25">
      <c r="T110" s="171"/>
      <c r="U110" s="171"/>
      <c r="V110" s="171"/>
      <c r="W110" s="171"/>
      <c r="X110" s="171"/>
      <c r="Y110" s="171"/>
      <c r="Z110" s="171"/>
      <c r="AA110" s="171"/>
      <c r="AB110" s="171"/>
      <c r="AC110" s="171"/>
      <c r="AD110" s="171"/>
      <c r="AE110" s="171"/>
      <c r="AF110" s="166"/>
      <c r="AG110" s="166"/>
      <c r="AH110" s="166"/>
      <c r="AI110" s="166"/>
      <c r="AJ110" s="166"/>
      <c r="AK110" s="166"/>
      <c r="AL110" s="166"/>
      <c r="AM110" s="166"/>
    </row>
    <row r="111" spans="20:39" ht="39.950000000000003" customHeight="1" x14ac:dyDescent="0.25">
      <c r="T111" s="171"/>
      <c r="U111" s="171"/>
      <c r="V111" s="171"/>
      <c r="W111" s="171"/>
      <c r="X111" s="171"/>
      <c r="Y111" s="171"/>
      <c r="Z111" s="171"/>
      <c r="AA111" s="171"/>
      <c r="AB111" s="171"/>
      <c r="AC111" s="171"/>
      <c r="AD111" s="171"/>
      <c r="AE111" s="171"/>
      <c r="AF111" s="166"/>
      <c r="AG111" s="166"/>
      <c r="AH111" s="166"/>
      <c r="AI111" s="166"/>
      <c r="AJ111" s="166"/>
      <c r="AK111" s="166"/>
      <c r="AL111" s="166"/>
      <c r="AM111" s="166"/>
    </row>
    <row r="112" spans="20:39" ht="39.950000000000003" customHeight="1" x14ac:dyDescent="0.25">
      <c r="T112" s="171"/>
      <c r="U112" s="171"/>
      <c r="V112" s="171"/>
      <c r="W112" s="171"/>
      <c r="X112" s="171"/>
      <c r="Y112" s="171"/>
      <c r="Z112" s="171"/>
      <c r="AA112" s="171"/>
      <c r="AB112" s="171"/>
      <c r="AC112" s="171"/>
      <c r="AD112" s="171"/>
      <c r="AE112" s="171"/>
      <c r="AF112" s="166"/>
      <c r="AG112" s="166"/>
      <c r="AH112" s="166"/>
      <c r="AI112" s="166"/>
      <c r="AJ112" s="166"/>
      <c r="AK112" s="166"/>
      <c r="AL112" s="166"/>
      <c r="AM112" s="166"/>
    </row>
    <row r="113" spans="20:39" ht="39.950000000000003" customHeight="1" x14ac:dyDescent="0.25">
      <c r="T113" s="171"/>
      <c r="U113" s="171"/>
      <c r="V113" s="171"/>
      <c r="W113" s="171"/>
      <c r="X113" s="171"/>
      <c r="Y113" s="171"/>
      <c r="Z113" s="171"/>
      <c r="AA113" s="171"/>
      <c r="AB113" s="171"/>
      <c r="AC113" s="171"/>
      <c r="AD113" s="171"/>
      <c r="AE113" s="171"/>
      <c r="AF113" s="166"/>
      <c r="AG113" s="166"/>
      <c r="AH113" s="166"/>
      <c r="AI113" s="166"/>
      <c r="AJ113" s="166"/>
      <c r="AK113" s="166"/>
      <c r="AL113" s="166"/>
      <c r="AM113" s="166"/>
    </row>
    <row r="114" spans="20:39" ht="39.950000000000003" customHeight="1" x14ac:dyDescent="0.25">
      <c r="T114" s="171"/>
      <c r="U114" s="171"/>
      <c r="V114" s="171"/>
      <c r="W114" s="171"/>
      <c r="X114" s="171"/>
      <c r="Y114" s="171"/>
      <c r="Z114" s="171"/>
      <c r="AA114" s="171"/>
      <c r="AB114" s="171"/>
      <c r="AC114" s="171"/>
      <c r="AD114" s="171"/>
      <c r="AE114" s="171"/>
      <c r="AF114" s="166"/>
      <c r="AG114" s="166"/>
      <c r="AH114" s="166"/>
      <c r="AI114" s="166"/>
      <c r="AJ114" s="166"/>
      <c r="AK114" s="166"/>
      <c r="AL114" s="166"/>
      <c r="AM114" s="166"/>
    </row>
    <row r="115" spans="20:39" ht="39.950000000000003" customHeight="1" x14ac:dyDescent="0.25">
      <c r="T115" s="171"/>
      <c r="U115" s="171"/>
      <c r="V115" s="171"/>
      <c r="W115" s="171"/>
      <c r="X115" s="171"/>
      <c r="Y115" s="171"/>
      <c r="Z115" s="171"/>
      <c r="AA115" s="171"/>
      <c r="AB115" s="171"/>
      <c r="AC115" s="171"/>
      <c r="AD115" s="171"/>
      <c r="AE115" s="171"/>
      <c r="AF115" s="166"/>
      <c r="AG115" s="166"/>
      <c r="AH115" s="166"/>
      <c r="AI115" s="166"/>
      <c r="AJ115" s="166"/>
      <c r="AK115" s="166"/>
      <c r="AL115" s="166"/>
      <c r="AM115" s="166"/>
    </row>
    <row r="116" spans="20:39" ht="39.950000000000003" customHeight="1" x14ac:dyDescent="0.25">
      <c r="T116" s="171"/>
      <c r="U116" s="171"/>
      <c r="V116" s="171"/>
      <c r="W116" s="171"/>
      <c r="X116" s="171"/>
      <c r="Y116" s="171"/>
      <c r="Z116" s="171"/>
      <c r="AA116" s="171"/>
      <c r="AB116" s="171"/>
      <c r="AC116" s="171"/>
      <c r="AD116" s="171"/>
      <c r="AE116" s="171"/>
      <c r="AF116" s="166"/>
      <c r="AG116" s="166"/>
      <c r="AH116" s="166"/>
      <c r="AI116" s="166"/>
      <c r="AJ116" s="166"/>
      <c r="AK116" s="166"/>
      <c r="AL116" s="166"/>
      <c r="AM116" s="166"/>
    </row>
    <row r="117" spans="20:39" ht="39.950000000000003" customHeight="1" x14ac:dyDescent="0.25">
      <c r="T117" s="171"/>
      <c r="U117" s="171"/>
      <c r="V117" s="171"/>
      <c r="W117" s="171"/>
      <c r="X117" s="171"/>
      <c r="Y117" s="171"/>
      <c r="Z117" s="171"/>
      <c r="AA117" s="171"/>
      <c r="AB117" s="171"/>
      <c r="AC117" s="171"/>
      <c r="AD117" s="171"/>
      <c r="AE117" s="171"/>
      <c r="AF117" s="166"/>
      <c r="AG117" s="166"/>
      <c r="AH117" s="166"/>
      <c r="AI117" s="166"/>
      <c r="AJ117" s="166"/>
      <c r="AK117" s="166"/>
      <c r="AL117" s="166"/>
      <c r="AM117" s="166"/>
    </row>
    <row r="118" spans="20:39" ht="39.950000000000003" customHeight="1" x14ac:dyDescent="0.25">
      <c r="T118" s="171"/>
      <c r="U118" s="171"/>
      <c r="V118" s="171"/>
      <c r="W118" s="171"/>
      <c r="X118" s="171"/>
      <c r="Y118" s="171"/>
      <c r="Z118" s="171"/>
      <c r="AA118" s="171"/>
      <c r="AB118" s="171"/>
      <c r="AC118" s="171"/>
      <c r="AD118" s="171"/>
      <c r="AE118" s="171"/>
      <c r="AF118" s="166"/>
      <c r="AG118" s="166"/>
      <c r="AH118" s="166"/>
      <c r="AI118" s="166"/>
      <c r="AJ118" s="166"/>
      <c r="AK118" s="166"/>
      <c r="AL118" s="166"/>
      <c r="AM118" s="166"/>
    </row>
    <row r="119" spans="20:39" ht="39.950000000000003" customHeight="1" x14ac:dyDescent="0.25">
      <c r="T119" s="171"/>
      <c r="U119" s="171"/>
      <c r="V119" s="171"/>
      <c r="W119" s="171"/>
      <c r="X119" s="171"/>
      <c r="Y119" s="171"/>
      <c r="Z119" s="171"/>
      <c r="AA119" s="171"/>
      <c r="AB119" s="171"/>
      <c r="AC119" s="171"/>
      <c r="AD119" s="171"/>
      <c r="AE119" s="171"/>
      <c r="AF119" s="166"/>
      <c r="AG119" s="166"/>
      <c r="AH119" s="166"/>
      <c r="AI119" s="166"/>
      <c r="AJ119" s="166"/>
      <c r="AK119" s="166"/>
      <c r="AL119" s="166"/>
      <c r="AM119" s="166"/>
    </row>
    <row r="120" spans="20:39" ht="39.950000000000003" customHeight="1" x14ac:dyDescent="0.25">
      <c r="T120" s="171"/>
      <c r="U120" s="171"/>
      <c r="V120" s="171"/>
      <c r="W120" s="171"/>
      <c r="X120" s="171"/>
      <c r="Y120" s="171"/>
      <c r="Z120" s="171"/>
      <c r="AA120" s="171"/>
      <c r="AB120" s="171"/>
      <c r="AC120" s="171"/>
      <c r="AD120" s="171"/>
      <c r="AE120" s="171"/>
      <c r="AF120" s="166"/>
      <c r="AG120" s="166"/>
      <c r="AH120" s="166"/>
      <c r="AI120" s="166"/>
      <c r="AJ120" s="166"/>
      <c r="AK120" s="166"/>
      <c r="AL120" s="166"/>
      <c r="AM120" s="166"/>
    </row>
    <row r="121" spans="20:39" ht="39.950000000000003" customHeight="1" x14ac:dyDescent="0.25">
      <c r="T121" s="171"/>
      <c r="U121" s="171"/>
      <c r="V121" s="171"/>
      <c r="W121" s="171"/>
      <c r="X121" s="171"/>
      <c r="Y121" s="171"/>
      <c r="Z121" s="171"/>
      <c r="AA121" s="171"/>
      <c r="AB121" s="171"/>
      <c r="AC121" s="171"/>
      <c r="AD121" s="171"/>
      <c r="AE121" s="171"/>
      <c r="AF121" s="166"/>
      <c r="AG121" s="166"/>
      <c r="AH121" s="166"/>
      <c r="AI121" s="166"/>
      <c r="AJ121" s="166"/>
      <c r="AK121" s="166"/>
      <c r="AL121" s="166"/>
      <c r="AM121" s="166"/>
    </row>
    <row r="122" spans="20:39" ht="39.950000000000003" customHeight="1" x14ac:dyDescent="0.25">
      <c r="T122" s="171"/>
      <c r="U122" s="171"/>
      <c r="V122" s="171"/>
      <c r="W122" s="171"/>
      <c r="X122" s="171"/>
      <c r="Y122" s="171"/>
      <c r="Z122" s="171"/>
      <c r="AA122" s="171"/>
      <c r="AB122" s="171"/>
      <c r="AC122" s="171"/>
      <c r="AD122" s="171"/>
      <c r="AE122" s="171"/>
      <c r="AF122" s="166"/>
      <c r="AG122" s="166"/>
      <c r="AH122" s="166"/>
      <c r="AI122" s="166"/>
      <c r="AJ122" s="166"/>
      <c r="AK122" s="166"/>
      <c r="AL122" s="166"/>
      <c r="AM122" s="166"/>
    </row>
    <row r="123" spans="20:39" ht="39.950000000000003" customHeight="1" x14ac:dyDescent="0.25">
      <c r="T123" s="171"/>
      <c r="U123" s="171"/>
      <c r="V123" s="171"/>
      <c r="W123" s="171"/>
      <c r="X123" s="171"/>
      <c r="Y123" s="171"/>
      <c r="Z123" s="171"/>
      <c r="AA123" s="171"/>
      <c r="AB123" s="171"/>
      <c r="AC123" s="171"/>
      <c r="AD123" s="171"/>
      <c r="AE123" s="171"/>
      <c r="AF123" s="166"/>
      <c r="AG123" s="166"/>
      <c r="AH123" s="166"/>
      <c r="AI123" s="166"/>
      <c r="AJ123" s="166"/>
      <c r="AK123" s="166"/>
      <c r="AL123" s="166"/>
      <c r="AM123" s="166"/>
    </row>
    <row r="124" spans="20:39" ht="39.950000000000003" customHeight="1" x14ac:dyDescent="0.25">
      <c r="T124" s="171"/>
      <c r="U124" s="171"/>
      <c r="V124" s="171"/>
      <c r="W124" s="171"/>
      <c r="X124" s="171"/>
      <c r="Y124" s="171"/>
      <c r="Z124" s="171"/>
      <c r="AA124" s="171"/>
      <c r="AB124" s="171"/>
      <c r="AC124" s="171"/>
      <c r="AD124" s="171"/>
      <c r="AE124" s="171"/>
      <c r="AF124" s="166"/>
      <c r="AG124" s="166"/>
      <c r="AH124" s="166"/>
      <c r="AI124" s="166"/>
      <c r="AJ124" s="166"/>
      <c r="AK124" s="166"/>
      <c r="AL124" s="166"/>
      <c r="AM124" s="166"/>
    </row>
    <row r="125" spans="20:39" ht="39.950000000000003" customHeight="1" x14ac:dyDescent="0.25">
      <c r="T125" s="171"/>
      <c r="U125" s="171"/>
      <c r="V125" s="171"/>
      <c r="W125" s="171"/>
      <c r="X125" s="171"/>
      <c r="Y125" s="171"/>
      <c r="Z125" s="171"/>
      <c r="AA125" s="171"/>
      <c r="AB125" s="171"/>
      <c r="AC125" s="171"/>
      <c r="AD125" s="171"/>
      <c r="AE125" s="171"/>
      <c r="AF125" s="166"/>
      <c r="AG125" s="166"/>
      <c r="AH125" s="166"/>
      <c r="AI125" s="166"/>
      <c r="AJ125" s="166"/>
      <c r="AK125" s="166"/>
      <c r="AL125" s="166"/>
      <c r="AM125" s="166"/>
    </row>
    <row r="126" spans="20:39" ht="39.950000000000003" customHeight="1" x14ac:dyDescent="0.25">
      <c r="T126" s="171"/>
      <c r="U126" s="171"/>
      <c r="V126" s="171"/>
      <c r="W126" s="171"/>
      <c r="X126" s="171"/>
      <c r="Y126" s="171"/>
      <c r="Z126" s="171"/>
      <c r="AA126" s="171"/>
      <c r="AB126" s="171"/>
      <c r="AC126" s="171"/>
      <c r="AD126" s="171"/>
      <c r="AE126" s="171"/>
      <c r="AF126" s="166"/>
      <c r="AG126" s="166"/>
      <c r="AH126" s="166"/>
      <c r="AI126" s="166"/>
      <c r="AJ126" s="166"/>
      <c r="AK126" s="166"/>
      <c r="AL126" s="166"/>
      <c r="AM126" s="166"/>
    </row>
    <row r="127" spans="20:39" ht="39.950000000000003" customHeight="1" x14ac:dyDescent="0.25">
      <c r="T127" s="171"/>
      <c r="U127" s="171"/>
      <c r="V127" s="171"/>
      <c r="W127" s="171"/>
      <c r="X127" s="171"/>
      <c r="Y127" s="171"/>
      <c r="Z127" s="171"/>
      <c r="AA127" s="171"/>
      <c r="AB127" s="171"/>
      <c r="AC127" s="171"/>
      <c r="AD127" s="171"/>
      <c r="AE127" s="171"/>
      <c r="AF127" s="166"/>
      <c r="AG127" s="166"/>
      <c r="AH127" s="166"/>
      <c r="AI127" s="166"/>
      <c r="AJ127" s="166"/>
      <c r="AK127" s="166"/>
      <c r="AL127" s="166"/>
      <c r="AM127" s="166"/>
    </row>
    <row r="128" spans="20:39" ht="39.950000000000003" customHeight="1" x14ac:dyDescent="0.25">
      <c r="T128" s="171"/>
      <c r="U128" s="171"/>
      <c r="V128" s="171"/>
      <c r="W128" s="171"/>
      <c r="X128" s="171"/>
      <c r="Y128" s="171"/>
      <c r="Z128" s="171"/>
      <c r="AA128" s="171"/>
      <c r="AB128" s="171"/>
      <c r="AC128" s="171"/>
      <c r="AD128" s="171"/>
      <c r="AE128" s="171"/>
      <c r="AF128" s="166"/>
      <c r="AG128" s="166"/>
      <c r="AH128" s="166"/>
      <c r="AI128" s="166"/>
      <c r="AJ128" s="166"/>
      <c r="AK128" s="166"/>
      <c r="AL128" s="166"/>
      <c r="AM128" s="166"/>
    </row>
    <row r="129" spans="20:39" ht="39.950000000000003" customHeight="1" x14ac:dyDescent="0.25">
      <c r="T129" s="171"/>
      <c r="U129" s="171"/>
      <c r="V129" s="171"/>
      <c r="W129" s="171"/>
      <c r="X129" s="171"/>
      <c r="Y129" s="171"/>
      <c r="Z129" s="171"/>
      <c r="AA129" s="171"/>
      <c r="AB129" s="171"/>
      <c r="AC129" s="171"/>
      <c r="AD129" s="171"/>
      <c r="AE129" s="171"/>
      <c r="AF129" s="166"/>
      <c r="AG129" s="166"/>
      <c r="AH129" s="166"/>
      <c r="AI129" s="166"/>
      <c r="AJ129" s="166"/>
      <c r="AK129" s="166"/>
      <c r="AL129" s="166"/>
      <c r="AM129" s="166"/>
    </row>
    <row r="130" spans="20:39" ht="39.950000000000003" customHeight="1" x14ac:dyDescent="0.25">
      <c r="T130" s="171"/>
      <c r="U130" s="171"/>
      <c r="V130" s="171"/>
      <c r="W130" s="171"/>
      <c r="X130" s="171"/>
      <c r="Y130" s="171"/>
      <c r="Z130" s="171"/>
      <c r="AA130" s="171"/>
      <c r="AB130" s="171"/>
      <c r="AC130" s="171"/>
      <c r="AD130" s="171"/>
      <c r="AE130" s="171"/>
      <c r="AF130" s="166"/>
      <c r="AG130" s="166"/>
      <c r="AH130" s="166"/>
      <c r="AI130" s="166"/>
      <c r="AJ130" s="166"/>
      <c r="AK130" s="166"/>
      <c r="AL130" s="166"/>
      <c r="AM130" s="166"/>
    </row>
    <row r="131" spans="20:39" ht="39.950000000000003" customHeight="1" x14ac:dyDescent="0.25">
      <c r="T131" s="171"/>
      <c r="U131" s="171"/>
      <c r="V131" s="171"/>
      <c r="W131" s="171"/>
      <c r="X131" s="171"/>
      <c r="Y131" s="171"/>
      <c r="Z131" s="171"/>
      <c r="AA131" s="171"/>
      <c r="AB131" s="171"/>
      <c r="AC131" s="171"/>
      <c r="AD131" s="171"/>
      <c r="AE131" s="171"/>
      <c r="AF131" s="166"/>
      <c r="AG131" s="166"/>
      <c r="AH131" s="166"/>
      <c r="AI131" s="166"/>
      <c r="AJ131" s="166"/>
      <c r="AK131" s="166"/>
      <c r="AL131" s="166"/>
      <c r="AM131" s="166"/>
    </row>
    <row r="132" spans="20:39" ht="39.950000000000003" customHeight="1" x14ac:dyDescent="0.25">
      <c r="T132" s="171"/>
      <c r="U132" s="171"/>
      <c r="V132" s="171"/>
      <c r="W132" s="171"/>
      <c r="X132" s="171"/>
      <c r="Y132" s="171"/>
      <c r="Z132" s="171"/>
      <c r="AA132" s="171"/>
      <c r="AB132" s="171"/>
      <c r="AC132" s="171"/>
      <c r="AD132" s="171"/>
      <c r="AE132" s="171"/>
      <c r="AF132" s="166"/>
      <c r="AG132" s="166"/>
      <c r="AH132" s="166"/>
      <c r="AI132" s="166"/>
      <c r="AJ132" s="166"/>
      <c r="AK132" s="166"/>
      <c r="AL132" s="166"/>
      <c r="AM132" s="166"/>
    </row>
    <row r="133" spans="20:39" ht="39.950000000000003" customHeight="1" x14ac:dyDescent="0.25">
      <c r="T133" s="171"/>
      <c r="U133" s="171"/>
      <c r="V133" s="171"/>
      <c r="W133" s="171"/>
      <c r="X133" s="171"/>
      <c r="Y133" s="171"/>
      <c r="Z133" s="171"/>
      <c r="AA133" s="171"/>
      <c r="AB133" s="171"/>
      <c r="AC133" s="171"/>
      <c r="AD133" s="171"/>
      <c r="AE133" s="171"/>
      <c r="AF133" s="166"/>
      <c r="AG133" s="166"/>
      <c r="AH133" s="166"/>
      <c r="AI133" s="166"/>
      <c r="AJ133" s="166"/>
      <c r="AK133" s="166"/>
      <c r="AL133" s="166"/>
      <c r="AM133" s="166"/>
    </row>
    <row r="134" spans="20:39" ht="39.950000000000003" customHeight="1" x14ac:dyDescent="0.25">
      <c r="T134" s="171"/>
      <c r="U134" s="171"/>
      <c r="V134" s="171"/>
      <c r="W134" s="171"/>
      <c r="X134" s="171"/>
      <c r="Y134" s="171"/>
      <c r="Z134" s="171"/>
      <c r="AA134" s="171"/>
      <c r="AB134" s="171"/>
      <c r="AC134" s="171"/>
      <c r="AD134" s="171"/>
      <c r="AE134" s="171"/>
      <c r="AF134" s="166"/>
      <c r="AG134" s="166"/>
      <c r="AH134" s="166"/>
      <c r="AI134" s="166"/>
      <c r="AJ134" s="166"/>
      <c r="AK134" s="166"/>
      <c r="AL134" s="166"/>
      <c r="AM134" s="166"/>
    </row>
    <row r="135" spans="20:39" ht="39.950000000000003" customHeight="1" x14ac:dyDescent="0.25">
      <c r="T135" s="171"/>
      <c r="U135" s="171"/>
      <c r="V135" s="171"/>
      <c r="W135" s="171"/>
      <c r="X135" s="171"/>
      <c r="Y135" s="171"/>
      <c r="Z135" s="171"/>
      <c r="AA135" s="171"/>
      <c r="AB135" s="171"/>
      <c r="AC135" s="171"/>
      <c r="AD135" s="171"/>
      <c r="AE135" s="171"/>
      <c r="AF135" s="166"/>
      <c r="AG135" s="166"/>
      <c r="AH135" s="166"/>
      <c r="AI135" s="166"/>
      <c r="AJ135" s="166"/>
      <c r="AK135" s="166"/>
      <c r="AL135" s="166"/>
      <c r="AM135" s="166"/>
    </row>
    <row r="136" spans="20:39" ht="39.950000000000003" customHeight="1" x14ac:dyDescent="0.25">
      <c r="T136" s="171"/>
      <c r="U136" s="171"/>
      <c r="V136" s="171"/>
      <c r="W136" s="171"/>
      <c r="X136" s="171"/>
      <c r="Y136" s="171"/>
      <c r="Z136" s="171"/>
      <c r="AA136" s="171"/>
      <c r="AB136" s="171"/>
      <c r="AC136" s="171"/>
      <c r="AD136" s="171"/>
      <c r="AE136" s="171"/>
      <c r="AF136" s="166"/>
      <c r="AG136" s="166"/>
      <c r="AH136" s="166"/>
      <c r="AI136" s="166"/>
      <c r="AJ136" s="166"/>
      <c r="AK136" s="166"/>
      <c r="AL136" s="166"/>
      <c r="AM136" s="166"/>
    </row>
    <row r="137" spans="20:39" ht="39.950000000000003" customHeight="1" x14ac:dyDescent="0.25">
      <c r="T137" s="171"/>
      <c r="U137" s="171"/>
      <c r="V137" s="171"/>
      <c r="W137" s="171"/>
      <c r="X137" s="171"/>
      <c r="Y137" s="171"/>
      <c r="Z137" s="171"/>
      <c r="AA137" s="171"/>
      <c r="AB137" s="171"/>
      <c r="AC137" s="171"/>
      <c r="AD137" s="171"/>
      <c r="AE137" s="171"/>
      <c r="AF137" s="166"/>
      <c r="AG137" s="166"/>
      <c r="AH137" s="166"/>
      <c r="AI137" s="166"/>
      <c r="AJ137" s="166"/>
      <c r="AK137" s="166"/>
      <c r="AL137" s="166"/>
      <c r="AM137" s="166"/>
    </row>
    <row r="138" spans="20:39" ht="39.950000000000003" customHeight="1" x14ac:dyDescent="0.25">
      <c r="T138" s="171"/>
      <c r="U138" s="171"/>
      <c r="V138" s="171"/>
      <c r="W138" s="171"/>
      <c r="X138" s="171"/>
      <c r="Y138" s="171"/>
      <c r="Z138" s="171"/>
      <c r="AA138" s="171"/>
      <c r="AB138" s="171"/>
      <c r="AC138" s="171"/>
      <c r="AD138" s="171"/>
      <c r="AE138" s="171"/>
      <c r="AF138" s="166"/>
      <c r="AG138" s="166"/>
      <c r="AH138" s="166"/>
      <c r="AI138" s="166"/>
      <c r="AJ138" s="166"/>
      <c r="AK138" s="166"/>
      <c r="AL138" s="166"/>
      <c r="AM138" s="166"/>
    </row>
    <row r="139" spans="20:39" ht="39.950000000000003" customHeight="1" x14ac:dyDescent="0.25">
      <c r="T139" s="171"/>
      <c r="U139" s="171"/>
      <c r="V139" s="171"/>
      <c r="W139" s="171"/>
      <c r="X139" s="171"/>
      <c r="Y139" s="171"/>
      <c r="Z139" s="171"/>
      <c r="AA139" s="171"/>
      <c r="AB139" s="171"/>
      <c r="AC139" s="171"/>
      <c r="AD139" s="171"/>
      <c r="AE139" s="171"/>
      <c r="AF139" s="166"/>
      <c r="AG139" s="166"/>
      <c r="AH139" s="166"/>
      <c r="AI139" s="166"/>
      <c r="AJ139" s="166"/>
      <c r="AK139" s="166"/>
      <c r="AL139" s="166"/>
      <c r="AM139" s="166"/>
    </row>
    <row r="140" spans="20:39" ht="39.950000000000003" customHeight="1" x14ac:dyDescent="0.25">
      <c r="T140" s="171"/>
      <c r="U140" s="171"/>
      <c r="V140" s="171"/>
      <c r="W140" s="171"/>
      <c r="X140" s="171"/>
      <c r="Y140" s="171"/>
      <c r="Z140" s="171"/>
      <c r="AA140" s="171"/>
      <c r="AB140" s="171"/>
      <c r="AC140" s="171"/>
      <c r="AD140" s="171"/>
      <c r="AE140" s="171"/>
      <c r="AF140" s="166"/>
      <c r="AG140" s="166"/>
      <c r="AH140" s="166"/>
      <c r="AI140" s="166"/>
      <c r="AJ140" s="166"/>
      <c r="AK140" s="166"/>
      <c r="AL140" s="166"/>
      <c r="AM140" s="166"/>
    </row>
    <row r="141" spans="20:39" ht="39.950000000000003" customHeight="1" x14ac:dyDescent="0.25">
      <c r="T141" s="171"/>
      <c r="U141" s="171"/>
      <c r="V141" s="171"/>
      <c r="W141" s="171"/>
      <c r="X141" s="171"/>
      <c r="Y141" s="171"/>
      <c r="Z141" s="171"/>
      <c r="AA141" s="171"/>
      <c r="AB141" s="171"/>
      <c r="AC141" s="171"/>
      <c r="AD141" s="171"/>
      <c r="AE141" s="171"/>
      <c r="AF141" s="166"/>
      <c r="AG141" s="166"/>
      <c r="AH141" s="166"/>
      <c r="AI141" s="166"/>
      <c r="AJ141" s="166"/>
      <c r="AK141" s="166"/>
      <c r="AL141" s="166"/>
      <c r="AM141" s="166"/>
    </row>
    <row r="142" spans="20:39" ht="39.950000000000003" customHeight="1" x14ac:dyDescent="0.25">
      <c r="T142" s="171"/>
      <c r="U142" s="171"/>
      <c r="V142" s="171"/>
      <c r="W142" s="171"/>
      <c r="X142" s="171"/>
      <c r="Y142" s="171"/>
      <c r="Z142" s="171"/>
      <c r="AA142" s="171"/>
      <c r="AB142" s="171"/>
      <c r="AC142" s="171"/>
      <c r="AD142" s="171"/>
      <c r="AE142" s="171"/>
      <c r="AF142" s="166"/>
      <c r="AG142" s="166"/>
      <c r="AH142" s="166"/>
      <c r="AI142" s="166"/>
      <c r="AJ142" s="166"/>
      <c r="AK142" s="166"/>
      <c r="AL142" s="166"/>
      <c r="AM142" s="166"/>
    </row>
    <row r="143" spans="20:39" ht="39.950000000000003" customHeight="1" x14ac:dyDescent="0.25">
      <c r="T143" s="171"/>
      <c r="U143" s="171"/>
      <c r="V143" s="171"/>
      <c r="W143" s="171"/>
      <c r="X143" s="171"/>
      <c r="Y143" s="171"/>
      <c r="Z143" s="171"/>
      <c r="AA143" s="171"/>
      <c r="AB143" s="171"/>
      <c r="AC143" s="171"/>
      <c r="AD143" s="171"/>
      <c r="AE143" s="171"/>
      <c r="AF143" s="166"/>
      <c r="AG143" s="166"/>
      <c r="AH143" s="166"/>
      <c r="AI143" s="166"/>
      <c r="AJ143" s="166"/>
      <c r="AK143" s="166"/>
      <c r="AL143" s="166"/>
      <c r="AM143" s="166"/>
    </row>
    <row r="144" spans="20:39" ht="39.950000000000003" customHeight="1" x14ac:dyDescent="0.25">
      <c r="T144" s="171"/>
      <c r="U144" s="171"/>
      <c r="V144" s="171"/>
      <c r="W144" s="171"/>
      <c r="X144" s="171"/>
      <c r="Y144" s="171"/>
      <c r="Z144" s="171"/>
      <c r="AA144" s="171"/>
      <c r="AB144" s="171"/>
      <c r="AC144" s="171"/>
      <c r="AD144" s="171"/>
      <c r="AE144" s="171"/>
      <c r="AF144" s="166"/>
      <c r="AG144" s="166"/>
      <c r="AH144" s="166"/>
      <c r="AI144" s="166"/>
      <c r="AJ144" s="166"/>
      <c r="AK144" s="166"/>
      <c r="AL144" s="166"/>
      <c r="AM144" s="166"/>
    </row>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AI1:AI2"/>
    <mergeCell ref="AJ1:AJ2"/>
    <mergeCell ref="AK1:AK2"/>
    <mergeCell ref="A2:S2"/>
    <mergeCell ref="AC1:AC2"/>
    <mergeCell ref="AD1:AD2"/>
    <mergeCell ref="AE1:AE2"/>
    <mergeCell ref="AF1:AF2"/>
    <mergeCell ref="AG1:AG2"/>
    <mergeCell ref="AH1:AH2"/>
    <mergeCell ref="W1:W2"/>
    <mergeCell ref="X1:X2"/>
    <mergeCell ref="Y1:Y2"/>
    <mergeCell ref="Z1:Z2"/>
    <mergeCell ref="AA1:AA2"/>
    <mergeCell ref="AB1:AB2"/>
    <mergeCell ref="K1:S1"/>
    <mergeCell ref="T1:T2"/>
    <mergeCell ref="U1:U2"/>
    <mergeCell ref="V1:V2"/>
    <mergeCell ref="A1:B1"/>
    <mergeCell ref="C1:I1"/>
  </mergeCells>
  <conditionalFormatting sqref="Z4:AE37 T4:V37 T39:V58 Z39:AE58 T38:AK38">
    <cfRule type="cellIs" dxfId="7" priority="1" stopIfTrue="1" operator="greaterThan">
      <formula>0</formula>
    </cfRule>
    <cfRule type="cellIs" dxfId="6" priority="2" stopIfTrue="1" operator="greaterThan">
      <formula>0</formula>
    </cfRule>
    <cfRule type="cellIs" dxfId="5" priority="3" stopIfTrue="1" operator="greaterThan">
      <formula>0</formula>
    </cfRule>
  </conditionalFormatting>
  <hyperlinks>
    <hyperlink ref="D478" r:id="rId1" display="https://www.havan.com.br/mangueira-para-gas-de-cozinha-glp-1-20m-durin-05207.html" xr:uid="{7AD042A4-D146-468E-BAB2-163112D7C22C}"/>
  </hyperlink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V115"/>
  <sheetViews>
    <sheetView tabSelected="1" zoomScale="70" zoomScaleNormal="70" workbookViewId="0">
      <selection activeCell="G10" sqref="G10"/>
    </sheetView>
  </sheetViews>
  <sheetFormatPr defaultColWidth="9.7109375" defaultRowHeight="39.950000000000003" customHeight="1" x14ac:dyDescent="0.25"/>
  <cols>
    <col min="1" max="1" width="10" style="1" customWidth="1"/>
    <col min="2" max="2" width="29" style="1" customWidth="1"/>
    <col min="3" max="3" width="15.85546875" style="1" customWidth="1"/>
    <col min="4" max="4" width="11.28515625" style="1" customWidth="1"/>
    <col min="5" max="5" width="10.28515625" style="1" customWidth="1"/>
    <col min="6" max="6" width="13.5703125" style="1" customWidth="1"/>
    <col min="7" max="8" width="13.140625" style="1" customWidth="1"/>
    <col min="9" max="10" width="12.5703125" style="4" customWidth="1"/>
    <col min="11" max="11" width="13.28515625" style="16" customWidth="1"/>
    <col min="12" max="12" width="16.42578125" style="16" bestFit="1" customWidth="1"/>
    <col min="13" max="13" width="16.42578125" style="16" customWidth="1"/>
    <col min="14" max="14" width="12.5703125" style="5" customWidth="1"/>
    <col min="15" max="15" width="16" style="2" customWidth="1"/>
    <col min="16" max="17" width="17.42578125" style="2" customWidth="1"/>
    <col min="18" max="18" width="20" style="2" customWidth="1"/>
    <col min="19" max="16384" width="9.7109375" style="2"/>
  </cols>
  <sheetData>
    <row r="1" spans="1:22" ht="33.950000000000003" customHeight="1" x14ac:dyDescent="0.25">
      <c r="A1" s="232" t="s">
        <v>109</v>
      </c>
      <c r="B1" s="234"/>
      <c r="C1" s="232" t="s">
        <v>186</v>
      </c>
      <c r="D1" s="233"/>
      <c r="E1" s="233"/>
      <c r="F1" s="233"/>
      <c r="G1" s="233"/>
      <c r="H1" s="234"/>
      <c r="I1" s="232" t="s">
        <v>188</v>
      </c>
      <c r="J1" s="233"/>
      <c r="K1" s="233"/>
      <c r="L1" s="233"/>
      <c r="M1" s="233"/>
      <c r="N1" s="233"/>
      <c r="O1" s="233"/>
      <c r="P1" s="233"/>
      <c r="Q1" s="233"/>
      <c r="R1" s="234"/>
    </row>
    <row r="2" spans="1:22" ht="27" customHeight="1" x14ac:dyDescent="0.25">
      <c r="A2" s="235" t="s">
        <v>352</v>
      </c>
      <c r="B2" s="235"/>
      <c r="C2" s="235"/>
      <c r="D2" s="235"/>
      <c r="E2" s="236"/>
      <c r="F2" s="236"/>
      <c r="G2" s="235"/>
      <c r="H2" s="236"/>
      <c r="I2" s="235"/>
      <c r="J2" s="236"/>
      <c r="K2" s="235"/>
      <c r="L2" s="236"/>
      <c r="M2" s="236"/>
      <c r="N2" s="235"/>
      <c r="O2" s="235"/>
      <c r="P2" s="235"/>
      <c r="Q2" s="236"/>
      <c r="R2" s="235"/>
      <c r="S2" s="230" t="s">
        <v>20</v>
      </c>
      <c r="T2" s="231"/>
      <c r="U2" s="231"/>
      <c r="V2" s="231"/>
    </row>
    <row r="3" spans="1:22" s="3" customFormat="1" ht="39.950000000000003" customHeight="1" x14ac:dyDescent="0.2">
      <c r="A3" s="20" t="s">
        <v>10</v>
      </c>
      <c r="B3" s="21" t="s">
        <v>6</v>
      </c>
      <c r="C3" s="20" t="s">
        <v>21</v>
      </c>
      <c r="D3" s="20" t="s">
        <v>13</v>
      </c>
      <c r="E3" s="21" t="s">
        <v>14</v>
      </c>
      <c r="F3" s="21" t="s">
        <v>15</v>
      </c>
      <c r="G3" s="21" t="s">
        <v>16</v>
      </c>
      <c r="H3" s="21" t="s">
        <v>7</v>
      </c>
      <c r="I3" s="11" t="s">
        <v>4</v>
      </c>
      <c r="J3" s="80" t="s">
        <v>107</v>
      </c>
      <c r="K3" s="12" t="s">
        <v>106</v>
      </c>
      <c r="L3" s="46" t="s">
        <v>24</v>
      </c>
      <c r="M3" s="46" t="s">
        <v>23</v>
      </c>
      <c r="N3" s="10" t="s">
        <v>3</v>
      </c>
      <c r="O3" s="18" t="s">
        <v>8</v>
      </c>
      <c r="P3" s="18" t="s">
        <v>9</v>
      </c>
      <c r="Q3" s="47" t="s">
        <v>56</v>
      </c>
      <c r="R3" s="18" t="s">
        <v>5</v>
      </c>
      <c r="S3" s="47" t="s">
        <v>25</v>
      </c>
      <c r="T3" s="47" t="s">
        <v>26</v>
      </c>
      <c r="U3" s="47" t="s">
        <v>27</v>
      </c>
      <c r="V3" s="36" t="s">
        <v>17</v>
      </c>
    </row>
    <row r="4" spans="1:22" ht="39.950000000000003" customHeight="1" x14ac:dyDescent="0.25">
      <c r="A4" s="88">
        <v>1</v>
      </c>
      <c r="B4" s="89" t="s">
        <v>111</v>
      </c>
      <c r="C4" s="172" t="s">
        <v>282</v>
      </c>
      <c r="D4" s="96" t="s">
        <v>123</v>
      </c>
      <c r="E4" s="100">
        <v>1703</v>
      </c>
      <c r="F4" s="104">
        <v>504220643</v>
      </c>
      <c r="G4" s="35" t="s">
        <v>172</v>
      </c>
      <c r="H4" s="35" t="s">
        <v>181</v>
      </c>
      <c r="I4" s="110">
        <f>'Reitoria - SEAL'!J4+ESAG!J4+CEART!J4+FAED!J4+CEAD!J4+CEFID!J4+CERES!J4+CESFI!J4+CCT!J4+CEPLAN!J4+CEAVI!J4+CAV!J4+CEO!J4+CESMO!J4</f>
        <v>18304</v>
      </c>
      <c r="J4" s="111">
        <f>'Reitoria - SEAL'!K4+ESAG!K4+CEART!K4+FAED!K4+CEAD!K4+CEFID!K4+CERES!K4+CESFI!K4+CCT!K4+CEPLAN!K4+CEAVI!K4+CAV!K4+CEO!K4+CESMO!K4</f>
        <v>0</v>
      </c>
      <c r="K4" s="111">
        <f>'Reitoria - SEAL'!L4+ESAG!L4+CEART!L4+FAED!L4+CEAD!L4+CEFID!L4+CERES!L4+CESFI!L4+CCT!L4+CEPLAN!L4+CEAVI!L4+CAV!L4+CEO!L4+CESMO!L4</f>
        <v>0</v>
      </c>
      <c r="L4" s="85">
        <f>I4*0.25-0.5-M4</f>
        <v>4575.5</v>
      </c>
      <c r="M4" s="86">
        <f>'Reitoria - SEAL'!O4+'Reitoria - SEAL'!P4+ESAG!Q4+ESAG!P4+CEART!P4+CEART!Q4+FAED!P4+FAED!Q4+CEAD!P4+CEAD!Q4+CEFID!P4+CEFID!Q4+CERES!P4+CERES!Q4+CESFI!P4+CESFI!Q4+CCT!P4+CCT!Q4+CEPLAN!P4+CEPLAN!Q4+CEAVI!P4+CEAVI!Q4+CEPLAN!P4+CEPLAN!Q4+CEAVI!P4+CEAVI!Q4+CAV!P4+CAV!Q4+CEO!P4+CEO!Q4+CESMO!P4+CESMO!Q4</f>
        <v>0</v>
      </c>
      <c r="N4" s="87">
        <f>I4+M4-K4</f>
        <v>18304</v>
      </c>
      <c r="O4" s="9">
        <v>7.5</v>
      </c>
      <c r="P4" s="9">
        <f>O4*I4</f>
        <v>137280</v>
      </c>
      <c r="Q4" s="44">
        <f>M4*O4</f>
        <v>0</v>
      </c>
      <c r="R4" s="7">
        <f>O4*K4</f>
        <v>0</v>
      </c>
      <c r="S4" s="34"/>
      <c r="T4" s="34"/>
      <c r="U4" s="34"/>
      <c r="V4" s="37"/>
    </row>
    <row r="5" spans="1:22" ht="39.950000000000003" customHeight="1" x14ac:dyDescent="0.25">
      <c r="A5" s="90">
        <v>2</v>
      </c>
      <c r="B5" s="91" t="s">
        <v>112</v>
      </c>
      <c r="C5" s="173" t="s">
        <v>283</v>
      </c>
      <c r="D5" s="97" t="s">
        <v>124</v>
      </c>
      <c r="E5" s="101">
        <v>1703</v>
      </c>
      <c r="F5" s="105" t="s">
        <v>139</v>
      </c>
      <c r="G5" s="106" t="s">
        <v>173</v>
      </c>
      <c r="H5" s="106" t="s">
        <v>181</v>
      </c>
      <c r="I5" s="110">
        <f>'Reitoria - SEAL'!J5+ESAG!J5+CEART!J5+FAED!J5+CEAD!J5+CEFID!J5+CERES!J5+CESFI!J5+CCT!J5+CEPLAN!J5+CEAVI!J5+CAV!J5+CEO!J5+CESMO!J5</f>
        <v>16863</v>
      </c>
      <c r="J5" s="111">
        <f>'Reitoria - SEAL'!K5+ESAG!K5+CEART!K5+FAED!K5+CEAD!K5+CEFID!K5+CERES!K5+CESFI!K5+CCT!K5+CEPLAN!K5+CEAVI!K5+CAV!K5+CEO!K5+CESMO!K5</f>
        <v>0</v>
      </c>
      <c r="K5" s="111">
        <f>'Reitoria - SEAL'!L5+ESAG!L5+CEART!L5+FAED!L5+CEAD!L5+CEFID!L5+CERES!L5+CESFI!L5+CCT!L5+CEPLAN!L5+CEAVI!L5+CAV!L5+CEO!L5+CESMO!L5</f>
        <v>0</v>
      </c>
      <c r="L5" s="85">
        <f t="shared" ref="L5:L37" si="0">I5*0.25-0.5-M5</f>
        <v>4215.25</v>
      </c>
      <c r="M5" s="86">
        <f>'Reitoria - SEAL'!O5+'Reitoria - SEAL'!P5+ESAG!Q5+ESAG!P5+CEART!P5+CEART!Q5+FAED!P5+FAED!Q5+CEAD!P5+CEAD!Q5+CEFID!P5+CEFID!Q5+CERES!P5+CERES!Q5+CESFI!P5+CESFI!Q5+CCT!P5+CCT!Q5+CEPLAN!P5+CEPLAN!Q5+CEAVI!P5+CEAVI!Q5+CEPLAN!P5+CEPLAN!Q5+CEAVI!P5+CEAVI!Q5+CAV!P5+CAV!Q5+CEO!P5+CEO!Q5+CESMO!P5+CESMO!Q5</f>
        <v>0</v>
      </c>
      <c r="N5" s="87">
        <f t="shared" ref="N5:N37" si="1">I5+M5-K5</f>
        <v>16863</v>
      </c>
      <c r="O5" s="9">
        <v>16.600000000000001</v>
      </c>
      <c r="P5" s="9">
        <f t="shared" ref="P5:P37" si="2">O5*I5</f>
        <v>279925.80000000005</v>
      </c>
      <c r="Q5" s="44">
        <f t="shared" ref="Q5:Q37" si="3">M5*O5</f>
        <v>0</v>
      </c>
      <c r="R5" s="7">
        <f t="shared" ref="R5:R37" si="4">O5*K5</f>
        <v>0</v>
      </c>
      <c r="S5" s="34"/>
      <c r="T5" s="34"/>
      <c r="U5" s="34"/>
      <c r="V5" s="37"/>
    </row>
    <row r="6" spans="1:22" ht="39.950000000000003" customHeight="1" x14ac:dyDescent="0.25">
      <c r="A6" s="92">
        <v>3</v>
      </c>
      <c r="B6" s="93" t="s">
        <v>113</v>
      </c>
      <c r="C6" s="172" t="s">
        <v>284</v>
      </c>
      <c r="D6" s="96" t="s">
        <v>124</v>
      </c>
      <c r="E6" s="102">
        <v>1703</v>
      </c>
      <c r="F6" s="104" t="s">
        <v>140</v>
      </c>
      <c r="G6" s="35" t="s">
        <v>172</v>
      </c>
      <c r="H6" s="35" t="s">
        <v>181</v>
      </c>
      <c r="I6" s="110">
        <f>'Reitoria - SEAL'!J6+ESAG!J6+CEART!J6+FAED!J6+CEAD!J6+CEFID!J6+CERES!J6+CESFI!J6+CCT!J6+CEPLAN!J6+CEAVI!J6+CAV!J6+CEO!J6+CESMO!J6</f>
        <v>9392</v>
      </c>
      <c r="J6" s="111">
        <f>'Reitoria - SEAL'!K6+ESAG!K6+CEART!K6+FAED!K6+CEAD!K6+CEFID!K6+CERES!K6+CESFI!K6+CCT!K6+CEPLAN!K6+CEAVI!K6+CAV!K6+CEO!K6+CESMO!K6</f>
        <v>0</v>
      </c>
      <c r="K6" s="111">
        <f>'Reitoria - SEAL'!L6+ESAG!L6+CEART!L6+FAED!L6+CEAD!L6+CEFID!L6+CERES!L6+CESFI!L6+CCT!L6+CEPLAN!L6+CEAVI!L6+CAV!L6+CEO!L6+CESMO!L6</f>
        <v>0</v>
      </c>
      <c r="L6" s="85">
        <f t="shared" si="0"/>
        <v>2347.5</v>
      </c>
      <c r="M6" s="86">
        <f>'Reitoria - SEAL'!O6+'Reitoria - SEAL'!P6+ESAG!Q6+ESAG!P6+CEART!P6+CEART!Q6+FAED!P6+FAED!Q6+CEAD!P6+CEAD!Q6+CEFID!P6+CEFID!Q6+CERES!P6+CERES!Q6+CESFI!P6+CESFI!Q6+CCT!P6+CCT!Q6+CEPLAN!P6+CEPLAN!Q6+CEAVI!P6+CEAVI!Q6+CEPLAN!P6+CEPLAN!Q6+CEAVI!P6+CEAVI!Q6+CAV!P6+CAV!Q6+CEO!P6+CEO!Q6+CESMO!P6+CESMO!Q6</f>
        <v>0</v>
      </c>
      <c r="N6" s="87">
        <f t="shared" si="1"/>
        <v>9392</v>
      </c>
      <c r="O6" s="9">
        <v>5.9</v>
      </c>
      <c r="P6" s="9">
        <f t="shared" si="2"/>
        <v>55412.800000000003</v>
      </c>
      <c r="Q6" s="44">
        <f t="shared" si="3"/>
        <v>0</v>
      </c>
      <c r="R6" s="7">
        <f t="shared" si="4"/>
        <v>0</v>
      </c>
      <c r="S6" s="34"/>
      <c r="T6" s="34"/>
      <c r="U6" s="34"/>
      <c r="V6" s="37"/>
    </row>
    <row r="7" spans="1:22" ht="39.950000000000003" customHeight="1" x14ac:dyDescent="0.25">
      <c r="A7" s="90">
        <v>4</v>
      </c>
      <c r="B7" s="91" t="s">
        <v>114</v>
      </c>
      <c r="C7" s="173" t="s">
        <v>285</v>
      </c>
      <c r="D7" s="97" t="s">
        <v>125</v>
      </c>
      <c r="E7" s="101">
        <v>1701</v>
      </c>
      <c r="F7" s="105" t="s">
        <v>141</v>
      </c>
      <c r="G7" s="106" t="s">
        <v>173</v>
      </c>
      <c r="H7" s="106" t="s">
        <v>181</v>
      </c>
      <c r="I7" s="110">
        <f>'Reitoria - SEAL'!J7+ESAG!J7+CEART!J7+FAED!J7+CEAD!J7+CEFID!J7+CERES!J7+CESFI!J7+CCT!J7+CEPLAN!J7+CEAVI!J7+CAV!J7+CEO!J7+CESMO!J7</f>
        <v>927</v>
      </c>
      <c r="J7" s="111">
        <f>'Reitoria - SEAL'!K7+ESAG!K7+CEART!K7+FAED!K7+CEAD!K7+CEFID!K7+CERES!K7+CESFI!K7+CCT!K7+CEPLAN!K7+CEAVI!K7+CAV!K7+CEO!K7+CESMO!K7</f>
        <v>0</v>
      </c>
      <c r="K7" s="111">
        <f>'Reitoria - SEAL'!L7+ESAG!L7+CEART!L7+FAED!L7+CEAD!L7+CEFID!L7+CERES!L7+CESFI!L7+CCT!L7+CEPLAN!L7+CEAVI!L7+CAV!L7+CEO!L7+CESMO!L7</f>
        <v>0</v>
      </c>
      <c r="L7" s="85">
        <f t="shared" si="0"/>
        <v>231.25</v>
      </c>
      <c r="M7" s="86">
        <f>'Reitoria - SEAL'!O7+'Reitoria - SEAL'!P7+ESAG!Q7+ESAG!P7+CEART!P7+CEART!Q7+FAED!P7+FAED!Q7+CEAD!P7+CEAD!Q7+CEFID!P7+CEFID!Q7+CERES!P7+CERES!Q7+CESFI!P7+CESFI!Q7+CCT!P7+CCT!Q7+CEPLAN!P7+CEPLAN!Q7+CEAVI!P7+CEAVI!Q7+CEPLAN!P7+CEPLAN!Q7+CEAVI!P7+CEAVI!Q7+CAV!P7+CAV!Q7+CEO!P7+CEO!Q7+CESMO!P7+CESMO!Q7</f>
        <v>0</v>
      </c>
      <c r="N7" s="87">
        <f t="shared" si="1"/>
        <v>927</v>
      </c>
      <c r="O7" s="9">
        <v>7.7</v>
      </c>
      <c r="P7" s="9">
        <f t="shared" si="2"/>
        <v>7137.9000000000005</v>
      </c>
      <c r="Q7" s="44">
        <f t="shared" si="3"/>
        <v>0</v>
      </c>
      <c r="R7" s="7">
        <f t="shared" si="4"/>
        <v>0</v>
      </c>
      <c r="S7" s="34"/>
      <c r="T7" s="34"/>
      <c r="U7" s="34"/>
      <c r="V7" s="37"/>
    </row>
    <row r="8" spans="1:22" ht="39.950000000000003" customHeight="1" x14ac:dyDescent="0.25">
      <c r="A8" s="92">
        <v>5</v>
      </c>
      <c r="B8" s="93" t="s">
        <v>114</v>
      </c>
      <c r="C8" s="172" t="s">
        <v>286</v>
      </c>
      <c r="D8" s="96" t="s">
        <v>125</v>
      </c>
      <c r="E8" s="102">
        <v>1701</v>
      </c>
      <c r="F8" s="104" t="s">
        <v>142</v>
      </c>
      <c r="G8" s="35" t="s">
        <v>174</v>
      </c>
      <c r="H8" s="35" t="s">
        <v>181</v>
      </c>
      <c r="I8" s="110">
        <f>'Reitoria - SEAL'!J8+ESAG!J8+CEART!J8+FAED!J8+CEAD!J8+CEFID!J8+CERES!J8+CESFI!J8+CCT!J8+CEPLAN!J8+CEAVI!J8+CAV!J8+CEO!J8+CESMO!J8</f>
        <v>1140</v>
      </c>
      <c r="J8" s="111">
        <f>'Reitoria - SEAL'!K8+ESAG!K8+CEART!K8+FAED!K8+CEAD!K8+CEFID!K8+CERES!K8+CESFI!K8+CCT!K8+CEPLAN!K8+CEAVI!K8+CAV!K8+CEO!K8+CESMO!K8</f>
        <v>0</v>
      </c>
      <c r="K8" s="111">
        <f>'Reitoria - SEAL'!L8+ESAG!L8+CEART!L8+FAED!L8+CEAD!L8+CEFID!L8+CERES!L8+CESFI!L8+CCT!L8+CEPLAN!L8+CEAVI!L8+CAV!L8+CEO!L8+CESMO!L8</f>
        <v>0</v>
      </c>
      <c r="L8" s="85">
        <f t="shared" si="0"/>
        <v>284.5</v>
      </c>
      <c r="M8" s="86">
        <f>'Reitoria - SEAL'!O8+'Reitoria - SEAL'!P8+ESAG!Q8+ESAG!P8+CEART!P8+CEART!Q8+FAED!P8+FAED!Q8+CEAD!P8+CEAD!Q8+CEFID!P8+CEFID!Q8+CERES!P8+CERES!Q8+CESFI!P8+CESFI!Q8+CCT!P8+CCT!Q8+CEPLAN!P8+CEPLAN!Q8+CEAVI!P8+CEAVI!Q8+CEPLAN!P8+CEPLAN!Q8+CEAVI!P8+CEAVI!Q8+CAV!P8+CAV!Q8+CEO!P8+CEO!Q8+CESMO!P8+CESMO!Q8</f>
        <v>0</v>
      </c>
      <c r="N8" s="87">
        <f t="shared" si="1"/>
        <v>1140</v>
      </c>
      <c r="O8" s="9">
        <v>15.99</v>
      </c>
      <c r="P8" s="9">
        <f t="shared" si="2"/>
        <v>18228.599999999999</v>
      </c>
      <c r="Q8" s="44">
        <f t="shared" si="3"/>
        <v>0</v>
      </c>
      <c r="R8" s="7">
        <f t="shared" si="4"/>
        <v>0</v>
      </c>
      <c r="S8" s="34"/>
      <c r="T8" s="34"/>
      <c r="U8" s="34"/>
      <c r="V8" s="37"/>
    </row>
    <row r="9" spans="1:22" ht="39.950000000000003" customHeight="1" x14ac:dyDescent="0.25">
      <c r="A9" s="90">
        <v>6</v>
      </c>
      <c r="B9" s="91" t="s">
        <v>114</v>
      </c>
      <c r="C9" s="173" t="s">
        <v>287</v>
      </c>
      <c r="D9" s="97" t="s">
        <v>125</v>
      </c>
      <c r="E9" s="101">
        <v>1701</v>
      </c>
      <c r="F9" s="105" t="s">
        <v>143</v>
      </c>
      <c r="G9" s="106" t="s">
        <v>173</v>
      </c>
      <c r="H9" s="106" t="s">
        <v>181</v>
      </c>
      <c r="I9" s="110">
        <f>'Reitoria - SEAL'!J9+ESAG!J9+CEART!J9+FAED!J9+CEAD!J9+CEFID!J9+CERES!J9+CESFI!J9+CCT!J9+CEPLAN!J9+CEAVI!J9+CAV!J9+CEO!J9+CESMO!J9</f>
        <v>150</v>
      </c>
      <c r="J9" s="111">
        <f>'Reitoria - SEAL'!K9+ESAG!K9+CEART!K9+FAED!K9+CEAD!K9+CEFID!K9+CERES!K9+CESFI!K9+CCT!K9+CEPLAN!K9+CEAVI!K9+CAV!K9+CEO!K9+CESMO!K9</f>
        <v>0</v>
      </c>
      <c r="K9" s="111">
        <f>'Reitoria - SEAL'!L9+ESAG!L9+CEART!L9+FAED!L9+CEAD!L9+CEFID!L9+CERES!L9+CESFI!L9+CCT!L9+CEPLAN!L9+CEAVI!L9+CAV!L9+CEO!L9+CESMO!L9</f>
        <v>0</v>
      </c>
      <c r="L9" s="85">
        <f t="shared" si="0"/>
        <v>37</v>
      </c>
      <c r="M9" s="86">
        <f>'Reitoria - SEAL'!O9+'Reitoria - SEAL'!P9+ESAG!Q9+ESAG!P9+CEART!P9+CEART!Q9+FAED!P9+FAED!Q9+CEAD!P9+CEAD!Q9+CEFID!P9+CEFID!Q9+CERES!P9+CERES!Q9+CESFI!P9+CESFI!Q9+CCT!P9+CCT!Q9+CEPLAN!P9+CEPLAN!Q9+CEAVI!P9+CEAVI!Q9+CEPLAN!P9+CEPLAN!Q9+CEAVI!P9+CEAVI!Q9+CAV!P9+CAV!Q9+CEO!P9+CEO!Q9+CESMO!P9+CESMO!Q9</f>
        <v>0</v>
      </c>
      <c r="N9" s="87">
        <f t="shared" si="1"/>
        <v>150</v>
      </c>
      <c r="O9" s="9">
        <v>6.85</v>
      </c>
      <c r="P9" s="9">
        <f t="shared" si="2"/>
        <v>1027.5</v>
      </c>
      <c r="Q9" s="44">
        <f t="shared" si="3"/>
        <v>0</v>
      </c>
      <c r="R9" s="7">
        <f t="shared" si="4"/>
        <v>0</v>
      </c>
      <c r="S9" s="34"/>
      <c r="T9" s="34"/>
      <c r="U9" s="34"/>
      <c r="V9" s="37"/>
    </row>
    <row r="10" spans="1:22" ht="39.950000000000003" customHeight="1" x14ac:dyDescent="0.25">
      <c r="A10" s="92">
        <v>7</v>
      </c>
      <c r="B10" s="93" t="s">
        <v>115</v>
      </c>
      <c r="C10" s="172" t="s">
        <v>288</v>
      </c>
      <c r="D10" s="96" t="s">
        <v>126</v>
      </c>
      <c r="E10" s="102">
        <v>1801</v>
      </c>
      <c r="F10" s="104" t="s">
        <v>144</v>
      </c>
      <c r="G10" s="35" t="s">
        <v>175</v>
      </c>
      <c r="H10" s="35" t="s">
        <v>181</v>
      </c>
      <c r="I10" s="110">
        <f>'Reitoria - SEAL'!J10+ESAG!J10+CEART!J10+FAED!J10+CEAD!J10+CEFID!J10+CERES!J10+CESFI!J10+CCT!J10+CEPLAN!J10+CEAVI!J10+CAV!J10+CEO!J10+CESMO!J10</f>
        <v>11094</v>
      </c>
      <c r="J10" s="111">
        <f>'Reitoria - SEAL'!K10+ESAG!K10+CEART!K10+FAED!K10+CEAD!K10+CEFID!K10+CERES!K10+CESFI!K10+CCT!K10+CEPLAN!K10+CEAVI!K10+CAV!K10+CEO!K10+CESMO!K10</f>
        <v>0</v>
      </c>
      <c r="K10" s="111">
        <f>'Reitoria - SEAL'!L10+ESAG!L10+CEART!L10+FAED!L10+CEAD!L10+CEFID!L10+CERES!L10+CESFI!L10+CCT!L10+CEPLAN!L10+CEAVI!L10+CAV!L10+CEO!L10+CESMO!L10</f>
        <v>0</v>
      </c>
      <c r="L10" s="85">
        <f t="shared" si="0"/>
        <v>2773</v>
      </c>
      <c r="M10" s="86">
        <f>'Reitoria - SEAL'!O10+'Reitoria - SEAL'!P10+ESAG!Q10+ESAG!P10+CEART!P10+CEART!Q10+FAED!P10+FAED!Q10+CEAD!P10+CEAD!Q10+CEFID!P10+CEFID!Q10+CERES!P10+CERES!Q10+CESFI!P10+CESFI!Q10+CCT!P10+CCT!Q10+CEPLAN!P10+CEPLAN!Q10+CEAVI!P10+CEAVI!Q10+CEPLAN!P10+CEPLAN!Q10+CEAVI!P10+CEAVI!Q10+CAV!P10+CAV!Q10+CEO!P10+CEO!Q10+CESMO!P10+CESMO!Q10</f>
        <v>0</v>
      </c>
      <c r="N10" s="87">
        <f t="shared" si="1"/>
        <v>11094</v>
      </c>
      <c r="O10" s="9">
        <v>2.59</v>
      </c>
      <c r="P10" s="9">
        <f t="shared" si="2"/>
        <v>28733.46</v>
      </c>
      <c r="Q10" s="44">
        <f t="shared" si="3"/>
        <v>0</v>
      </c>
      <c r="R10" s="7">
        <f t="shared" si="4"/>
        <v>0</v>
      </c>
      <c r="S10" s="34"/>
      <c r="T10" s="34"/>
      <c r="U10" s="34"/>
      <c r="V10" s="37"/>
    </row>
    <row r="11" spans="1:22" ht="39.950000000000003" customHeight="1" x14ac:dyDescent="0.25">
      <c r="A11" s="90">
        <v>8</v>
      </c>
      <c r="B11" s="91" t="s">
        <v>116</v>
      </c>
      <c r="C11" s="173" t="s">
        <v>289</v>
      </c>
      <c r="D11" s="97" t="s">
        <v>127</v>
      </c>
      <c r="E11" s="101">
        <v>1807</v>
      </c>
      <c r="F11" s="105" t="s">
        <v>145</v>
      </c>
      <c r="G11" s="106" t="s">
        <v>174</v>
      </c>
      <c r="H11" s="106" t="s">
        <v>181</v>
      </c>
      <c r="I11" s="110">
        <f>'Reitoria - SEAL'!J11+ESAG!J11+CEART!J11+FAED!J11+CEAD!J11+CEFID!J11+CERES!J11+CESFI!J11+CCT!J11+CEPLAN!J11+CEAVI!J11+CAV!J11+CEO!J11+CESMO!J11</f>
        <v>197</v>
      </c>
      <c r="J11" s="111">
        <f>'Reitoria - SEAL'!K11+ESAG!K11+CEART!K11+FAED!K11+CEAD!K11+CEFID!K11+CERES!K11+CESFI!K11+CCT!K11+CEPLAN!K11+CEAVI!K11+CAV!K11+CEO!K11+CESMO!K11</f>
        <v>0</v>
      </c>
      <c r="K11" s="111">
        <f>'Reitoria - SEAL'!L11+ESAG!L11+CEART!L11+FAED!L11+CEAD!L11+CEFID!L11+CERES!L11+CESFI!L11+CCT!L11+CEPLAN!L11+CEAVI!L11+CAV!L11+CEO!L11+CESMO!L11</f>
        <v>0</v>
      </c>
      <c r="L11" s="85">
        <f t="shared" si="0"/>
        <v>48.75</v>
      </c>
      <c r="M11" s="86">
        <f>'Reitoria - SEAL'!O11+'Reitoria - SEAL'!P11+ESAG!Q11+ESAG!P11+CEART!P11+CEART!Q11+FAED!P11+FAED!Q11+CEAD!P11+CEAD!Q11+CEFID!P11+CEFID!Q11+CERES!P11+CERES!Q11+CESFI!P11+CESFI!Q11+CCT!P11+CCT!Q11+CEPLAN!P11+CEPLAN!Q11+CEAVI!P11+CEAVI!Q11+CEPLAN!P11+CEPLAN!Q11+CEAVI!P11+CEAVI!Q11+CAV!P11+CAV!Q11+CEO!P11+CEO!Q11+CESMO!P11+CESMO!Q11</f>
        <v>0</v>
      </c>
      <c r="N11" s="87">
        <f t="shared" si="1"/>
        <v>197</v>
      </c>
      <c r="O11" s="9">
        <v>51.7</v>
      </c>
      <c r="P11" s="9">
        <f t="shared" si="2"/>
        <v>10184.900000000001</v>
      </c>
      <c r="Q11" s="44">
        <f t="shared" si="3"/>
        <v>0</v>
      </c>
      <c r="R11" s="7">
        <f t="shared" si="4"/>
        <v>0</v>
      </c>
      <c r="S11" s="34"/>
      <c r="T11" s="34"/>
      <c r="U11" s="34"/>
      <c r="V11" s="37"/>
    </row>
    <row r="12" spans="1:22" ht="39.950000000000003" customHeight="1" x14ac:dyDescent="0.25">
      <c r="A12" s="88">
        <v>9</v>
      </c>
      <c r="B12" s="89" t="s">
        <v>116</v>
      </c>
      <c r="C12" s="172" t="s">
        <v>290</v>
      </c>
      <c r="D12" s="96" t="s">
        <v>128</v>
      </c>
      <c r="E12" s="100">
        <v>1807</v>
      </c>
      <c r="F12" s="104" t="s">
        <v>146</v>
      </c>
      <c r="G12" s="35" t="s">
        <v>174</v>
      </c>
      <c r="H12" s="35" t="s">
        <v>181</v>
      </c>
      <c r="I12" s="110">
        <f>'Reitoria - SEAL'!J12+ESAG!J12+CEART!J12+FAED!J12+CEAD!J12+CEFID!J12+CERES!J12+CESFI!J12+CCT!J12+CEPLAN!J12+CEAVI!J12+CAV!J12+CEO!J12+CESMO!J12</f>
        <v>109</v>
      </c>
      <c r="J12" s="111">
        <f>'Reitoria - SEAL'!K12+ESAG!K12+CEART!K12+FAED!K12+CEAD!K12+CEFID!K12+CERES!K12+CESFI!K12+CCT!K12+CEPLAN!K12+CEAVI!K12+CAV!K12+CEO!K12+CESMO!K12</f>
        <v>0</v>
      </c>
      <c r="K12" s="111">
        <f>'Reitoria - SEAL'!L12+ESAG!L12+CEART!L12+FAED!L12+CEAD!L12+CEFID!L12+CERES!L12+CESFI!L12+CCT!L12+CEPLAN!L12+CEAVI!L12+CAV!L12+CEO!L12+CESMO!L12</f>
        <v>0</v>
      </c>
      <c r="L12" s="85">
        <f t="shared" si="0"/>
        <v>26.75</v>
      </c>
      <c r="M12" s="86">
        <f>'Reitoria - SEAL'!O12+'Reitoria - SEAL'!P12+ESAG!Q12+ESAG!P12+CEART!P12+CEART!Q12+FAED!P12+FAED!Q12+CEAD!P12+CEAD!Q12+CEFID!P12+CEFID!Q12+CERES!P12+CERES!Q12+CESFI!P12+CESFI!Q12+CCT!P12+CCT!Q12+CEPLAN!P12+CEPLAN!Q12+CEAVI!P12+CEAVI!Q12+CEPLAN!P12+CEPLAN!Q12+CEAVI!P12+CEAVI!Q12+CAV!P12+CAV!Q12+CEO!P12+CEO!Q12+CESMO!P12+CESMO!Q12</f>
        <v>0</v>
      </c>
      <c r="N12" s="87">
        <f t="shared" si="1"/>
        <v>109</v>
      </c>
      <c r="O12" s="9">
        <v>77</v>
      </c>
      <c r="P12" s="9">
        <f t="shared" si="2"/>
        <v>8393</v>
      </c>
      <c r="Q12" s="44">
        <f t="shared" si="3"/>
        <v>0</v>
      </c>
      <c r="R12" s="7">
        <f t="shared" si="4"/>
        <v>0</v>
      </c>
      <c r="S12" s="34"/>
      <c r="T12" s="34"/>
      <c r="U12" s="34"/>
      <c r="V12" s="37"/>
    </row>
    <row r="13" spans="1:22" ht="39.950000000000003" customHeight="1" x14ac:dyDescent="0.25">
      <c r="A13" s="90">
        <v>10</v>
      </c>
      <c r="B13" s="91" t="s">
        <v>116</v>
      </c>
      <c r="C13" s="173" t="s">
        <v>291</v>
      </c>
      <c r="D13" s="97" t="s">
        <v>129</v>
      </c>
      <c r="E13" s="101">
        <v>1801</v>
      </c>
      <c r="F13" s="105" t="s">
        <v>147</v>
      </c>
      <c r="G13" s="106" t="s">
        <v>174</v>
      </c>
      <c r="H13" s="106" t="s">
        <v>181</v>
      </c>
      <c r="I13" s="110">
        <f>'Reitoria - SEAL'!J13+ESAG!J13+CEART!J13+FAED!J13+CEAD!J13+CEFID!J13+CERES!J13+CESFI!J13+CCT!J13+CEPLAN!J13+CEAVI!J13+CAV!J13+CEO!J13+CESMO!J13</f>
        <v>552</v>
      </c>
      <c r="J13" s="111">
        <f>'Reitoria - SEAL'!K13+ESAG!K13+CEART!K13+FAED!K13+CEAD!K13+CEFID!K13+CERES!K13+CESFI!K13+CCT!K13+CEPLAN!K13+CEAVI!K13+CAV!K13+CEO!K13+CESMO!K13</f>
        <v>0</v>
      </c>
      <c r="K13" s="111">
        <f>'Reitoria - SEAL'!L13+ESAG!L13+CEART!L13+FAED!L13+CEAD!L13+CEFID!L13+CERES!L13+CESFI!L13+CCT!L13+CEPLAN!L13+CEAVI!L13+CAV!L13+CEO!L13+CESMO!L13</f>
        <v>0</v>
      </c>
      <c r="L13" s="85">
        <f t="shared" si="0"/>
        <v>137.5</v>
      </c>
      <c r="M13" s="86">
        <f>'Reitoria - SEAL'!O13+'Reitoria - SEAL'!P13+ESAG!Q13+ESAG!P13+CEART!P13+CEART!Q13+FAED!P13+FAED!Q13+CEAD!P13+CEAD!Q13+CEFID!P13+CEFID!Q13+CERES!P13+CERES!Q13+CESFI!P13+CESFI!Q13+CCT!P13+CCT!Q13+CEPLAN!P13+CEPLAN!Q13+CEAVI!P13+CEAVI!Q13+CEPLAN!P13+CEPLAN!Q13+CEAVI!P13+CEAVI!Q13+CAV!P13+CAV!Q13+CEO!P13+CEO!Q13+CESMO!P13+CESMO!Q13</f>
        <v>0</v>
      </c>
      <c r="N13" s="87">
        <f t="shared" si="1"/>
        <v>552</v>
      </c>
      <c r="O13" s="9">
        <v>22.26</v>
      </c>
      <c r="P13" s="9">
        <f t="shared" si="2"/>
        <v>12287.52</v>
      </c>
      <c r="Q13" s="44">
        <f t="shared" si="3"/>
        <v>0</v>
      </c>
      <c r="R13" s="7">
        <f t="shared" si="4"/>
        <v>0</v>
      </c>
      <c r="S13" s="34"/>
      <c r="T13" s="34"/>
      <c r="U13" s="34"/>
      <c r="V13" s="37"/>
    </row>
    <row r="14" spans="1:22" ht="39.950000000000003" customHeight="1" x14ac:dyDescent="0.25">
      <c r="A14" s="88">
        <v>11</v>
      </c>
      <c r="B14" s="89" t="s">
        <v>114</v>
      </c>
      <c r="C14" s="172" t="s">
        <v>292</v>
      </c>
      <c r="D14" s="96" t="s">
        <v>125</v>
      </c>
      <c r="E14" s="100">
        <v>1801</v>
      </c>
      <c r="F14" s="104" t="s">
        <v>148</v>
      </c>
      <c r="G14" s="35" t="s">
        <v>174</v>
      </c>
      <c r="H14" s="35" t="s">
        <v>181</v>
      </c>
      <c r="I14" s="110">
        <f>'Reitoria - SEAL'!J14+ESAG!J14+CEART!J14+FAED!J14+CEAD!J14+CEFID!J14+CERES!J14+CESFI!J14+CCT!J14+CEPLAN!J14+CEAVI!J14+CAV!J14+CEO!J14+CESMO!J14</f>
        <v>784</v>
      </c>
      <c r="J14" s="111">
        <f>'Reitoria - SEAL'!K14+ESAG!K14+CEART!K14+FAED!K14+CEAD!K14+CEFID!K14+CERES!K14+CESFI!K14+CCT!K14+CEPLAN!K14+CEAVI!K14+CAV!K14+CEO!K14+CESMO!K14</f>
        <v>0</v>
      </c>
      <c r="K14" s="111">
        <f>'Reitoria - SEAL'!L14+ESAG!L14+CEART!L14+FAED!L14+CEAD!L14+CEFID!L14+CERES!L14+CESFI!L14+CCT!L14+CEPLAN!L14+CEAVI!L14+CAV!L14+CEO!L14+CESMO!L14</f>
        <v>0</v>
      </c>
      <c r="L14" s="85">
        <f t="shared" si="0"/>
        <v>195.5</v>
      </c>
      <c r="M14" s="86">
        <f>'Reitoria - SEAL'!O14+'Reitoria - SEAL'!P14+ESAG!Q14+ESAG!P14+CEART!P14+CEART!Q14+FAED!P14+FAED!Q14+CEAD!P14+CEAD!Q14+CEFID!P14+CEFID!Q14+CERES!P14+CERES!Q14+CESFI!P14+CESFI!Q14+CCT!P14+CCT!Q14+CEPLAN!P14+CEPLAN!Q14+CEAVI!P14+CEAVI!Q14+CEPLAN!P14+CEPLAN!Q14+CEAVI!P14+CEAVI!Q14+CAV!P14+CAV!Q14+CEO!P14+CEO!Q14+CESMO!P14+CESMO!Q14</f>
        <v>0</v>
      </c>
      <c r="N14" s="87">
        <f t="shared" si="1"/>
        <v>784</v>
      </c>
      <c r="O14" s="9">
        <v>13.49</v>
      </c>
      <c r="P14" s="9">
        <f t="shared" si="2"/>
        <v>10576.16</v>
      </c>
      <c r="Q14" s="44">
        <f t="shared" si="3"/>
        <v>0</v>
      </c>
      <c r="R14" s="7">
        <f t="shared" si="4"/>
        <v>0</v>
      </c>
      <c r="S14" s="34"/>
      <c r="T14" s="34"/>
      <c r="U14" s="34"/>
      <c r="V14" s="37"/>
    </row>
    <row r="15" spans="1:22" ht="39.950000000000003" customHeight="1" x14ac:dyDescent="0.25">
      <c r="A15" s="90">
        <v>12</v>
      </c>
      <c r="B15" s="91" t="s">
        <v>114</v>
      </c>
      <c r="C15" s="173" t="s">
        <v>293</v>
      </c>
      <c r="D15" s="97" t="s">
        <v>125</v>
      </c>
      <c r="E15" s="101">
        <v>1801</v>
      </c>
      <c r="F15" s="105" t="s">
        <v>149</v>
      </c>
      <c r="G15" s="106" t="s">
        <v>173</v>
      </c>
      <c r="H15" s="106" t="s">
        <v>181</v>
      </c>
      <c r="I15" s="110">
        <f>'Reitoria - SEAL'!J15+ESAG!J15+CEART!J15+FAED!J15+CEAD!J15+CEFID!J15+CERES!J15+CESFI!J15+CCT!J15+CEPLAN!J15+CEAVI!J15+CAV!J15+CEO!J15+CESMO!J15</f>
        <v>7433</v>
      </c>
      <c r="J15" s="111">
        <f>'Reitoria - SEAL'!K15+ESAG!K15+CEART!K15+FAED!K15+CEAD!K15+CEFID!K15+CERES!K15+CESFI!K15+CCT!K15+CEPLAN!K15+CEAVI!K15+CAV!K15+CEO!K15+CESMO!K15</f>
        <v>0</v>
      </c>
      <c r="K15" s="111">
        <f>'Reitoria - SEAL'!L15+ESAG!L15+CEART!L15+FAED!L15+CEAD!L15+CEFID!L15+CERES!L15+CESFI!L15+CCT!L15+CEPLAN!L15+CEAVI!L15+CAV!L15+CEO!L15+CESMO!L15</f>
        <v>0</v>
      </c>
      <c r="L15" s="85">
        <f t="shared" si="0"/>
        <v>1857.75</v>
      </c>
      <c r="M15" s="86">
        <f>'Reitoria - SEAL'!O15+'Reitoria - SEAL'!P15+ESAG!Q15+ESAG!P15+CEART!P15+CEART!Q15+FAED!P15+FAED!Q15+CEAD!P15+CEAD!Q15+CEFID!P15+CEFID!Q15+CERES!P15+CERES!Q15+CESFI!P15+CESFI!Q15+CCT!P15+CCT!Q15+CEPLAN!P15+CEPLAN!Q15+CEAVI!P15+CEAVI!Q15+CEPLAN!P15+CEPLAN!Q15+CEAVI!P15+CEAVI!Q15+CAV!P15+CAV!Q15+CEO!P15+CEO!Q15+CESMO!P15+CESMO!Q15</f>
        <v>0</v>
      </c>
      <c r="N15" s="87">
        <f t="shared" si="1"/>
        <v>7433</v>
      </c>
      <c r="O15" s="9">
        <v>2.79</v>
      </c>
      <c r="P15" s="9">
        <f t="shared" si="2"/>
        <v>20738.07</v>
      </c>
      <c r="Q15" s="44">
        <f t="shared" si="3"/>
        <v>0</v>
      </c>
      <c r="R15" s="7">
        <f t="shared" si="4"/>
        <v>0</v>
      </c>
      <c r="S15" s="34"/>
      <c r="T15" s="34"/>
      <c r="U15" s="34"/>
      <c r="V15" s="37"/>
    </row>
    <row r="16" spans="1:22" ht="39.950000000000003" customHeight="1" x14ac:dyDescent="0.25">
      <c r="A16" s="88">
        <v>13</v>
      </c>
      <c r="B16" s="89" t="s">
        <v>114</v>
      </c>
      <c r="C16" s="172" t="s">
        <v>294</v>
      </c>
      <c r="D16" s="96" t="s">
        <v>125</v>
      </c>
      <c r="E16" s="100">
        <v>1801</v>
      </c>
      <c r="F16" s="104" t="s">
        <v>150</v>
      </c>
      <c r="G16" s="35" t="s">
        <v>173</v>
      </c>
      <c r="H16" s="35" t="s">
        <v>181</v>
      </c>
      <c r="I16" s="110">
        <f>'Reitoria - SEAL'!J16+ESAG!J16+CEART!J16+FAED!J16+CEAD!J16+CEFID!J16+CERES!J16+CESFI!J16+CCT!J16+CEPLAN!J16+CEAVI!J16+CAV!J16+CEO!J16+CESMO!J16</f>
        <v>8534</v>
      </c>
      <c r="J16" s="111">
        <f>'Reitoria - SEAL'!K16+ESAG!K16+CEART!K16+FAED!K16+CEAD!K16+CEFID!K16+CERES!K16+CESFI!K16+CCT!K16+CEPLAN!K16+CEAVI!K16+CAV!K16+CEO!K16+CESMO!K16</f>
        <v>0</v>
      </c>
      <c r="K16" s="111">
        <f>'Reitoria - SEAL'!L16+ESAG!L16+CEART!L16+FAED!L16+CEAD!L16+CEFID!L16+CERES!L16+CESFI!L16+CCT!L16+CEPLAN!L16+CEAVI!L16+CAV!L16+CEO!L16+CESMO!L16</f>
        <v>0</v>
      </c>
      <c r="L16" s="85">
        <f t="shared" si="0"/>
        <v>2133</v>
      </c>
      <c r="M16" s="86">
        <f>'Reitoria - SEAL'!O16+'Reitoria - SEAL'!P16+ESAG!Q16+ESAG!P16+CEART!P16+CEART!Q16+FAED!P16+FAED!Q16+CEAD!P16+CEAD!Q16+CEFID!P16+CEFID!Q16+CERES!P16+CERES!Q16+CESFI!P16+CESFI!Q16+CCT!P16+CCT!Q16+CEPLAN!P16+CEPLAN!Q16+CEAVI!P16+CEAVI!Q16+CEPLAN!P16+CEPLAN!Q16+CEAVI!P16+CEAVI!Q16+CAV!P16+CAV!Q16+CEO!P16+CEO!Q16+CESMO!P16+CESMO!Q16</f>
        <v>0</v>
      </c>
      <c r="N16" s="87">
        <f t="shared" si="1"/>
        <v>8534</v>
      </c>
      <c r="O16" s="9">
        <v>2.98</v>
      </c>
      <c r="P16" s="9">
        <f t="shared" si="2"/>
        <v>25431.32</v>
      </c>
      <c r="Q16" s="44">
        <f t="shared" si="3"/>
        <v>0</v>
      </c>
      <c r="R16" s="7">
        <f t="shared" si="4"/>
        <v>0</v>
      </c>
      <c r="S16" s="34"/>
      <c r="T16" s="34"/>
      <c r="U16" s="34"/>
      <c r="V16" s="37"/>
    </row>
    <row r="17" spans="1:22" ht="39.950000000000003" customHeight="1" x14ac:dyDescent="0.25">
      <c r="A17" s="90">
        <v>14</v>
      </c>
      <c r="B17" s="91" t="s">
        <v>116</v>
      </c>
      <c r="C17" s="173" t="s">
        <v>295</v>
      </c>
      <c r="D17" s="97" t="s">
        <v>130</v>
      </c>
      <c r="E17" s="101">
        <v>1801</v>
      </c>
      <c r="F17" s="105" t="s">
        <v>151</v>
      </c>
      <c r="G17" s="106" t="s">
        <v>176</v>
      </c>
      <c r="H17" s="106" t="s">
        <v>181</v>
      </c>
      <c r="I17" s="110">
        <f>'Reitoria - SEAL'!J17+ESAG!J17+CEART!J17+FAED!J17+CEAD!J17+CEFID!J17+CERES!J17+CESFI!J17+CCT!J17+CEPLAN!J17+CEAVI!J17+CAV!J17+CEO!J17+CESMO!J17</f>
        <v>7587</v>
      </c>
      <c r="J17" s="111">
        <f>'Reitoria - SEAL'!K17+ESAG!K17+CEART!K17+FAED!K17+CEAD!K17+CEFID!K17+CERES!K17+CESFI!K17+CCT!K17+CEPLAN!K17+CEAVI!K17+CAV!K17+CEO!K17+CESMO!K17</f>
        <v>0</v>
      </c>
      <c r="K17" s="111">
        <f>'Reitoria - SEAL'!L17+ESAG!L17+CEART!L17+FAED!L17+CEAD!L17+CEFID!L17+CERES!L17+CESFI!L17+CCT!L17+CEPLAN!L17+CEAVI!L17+CAV!L17+CEO!L17+CESMO!L17</f>
        <v>0</v>
      </c>
      <c r="L17" s="85">
        <f t="shared" si="0"/>
        <v>1896.25</v>
      </c>
      <c r="M17" s="86">
        <f>'Reitoria - SEAL'!O17+'Reitoria - SEAL'!P17+ESAG!Q17+ESAG!P17+CEART!P17+CEART!Q17+FAED!P17+FAED!Q17+CEAD!P17+CEAD!Q17+CEFID!P17+CEFID!Q17+CERES!P17+CERES!Q17+CESFI!P17+CESFI!Q17+CCT!P17+CCT!Q17+CEPLAN!P17+CEPLAN!Q17+CEAVI!P17+CEAVI!Q17+CEPLAN!P17+CEPLAN!Q17+CEAVI!P17+CEAVI!Q17+CAV!P17+CAV!Q17+CEO!P17+CEO!Q17+CESMO!P17+CESMO!Q17</f>
        <v>0</v>
      </c>
      <c r="N17" s="87">
        <f t="shared" si="1"/>
        <v>7587</v>
      </c>
      <c r="O17" s="9">
        <v>2.2000000000000002</v>
      </c>
      <c r="P17" s="9">
        <f t="shared" si="2"/>
        <v>16691.400000000001</v>
      </c>
      <c r="Q17" s="44">
        <f t="shared" si="3"/>
        <v>0</v>
      </c>
      <c r="R17" s="7">
        <f t="shared" si="4"/>
        <v>0</v>
      </c>
      <c r="S17" s="34"/>
      <c r="T17" s="34"/>
      <c r="U17" s="34"/>
      <c r="V17" s="37"/>
    </row>
    <row r="18" spans="1:22" ht="39.950000000000003" customHeight="1" x14ac:dyDescent="0.25">
      <c r="A18" s="88">
        <v>15</v>
      </c>
      <c r="B18" s="89" t="s">
        <v>114</v>
      </c>
      <c r="C18" s="172" t="s">
        <v>296</v>
      </c>
      <c r="D18" s="96" t="s">
        <v>125</v>
      </c>
      <c r="E18" s="100">
        <v>1801</v>
      </c>
      <c r="F18" s="104" t="s">
        <v>152</v>
      </c>
      <c r="G18" s="35" t="s">
        <v>176</v>
      </c>
      <c r="H18" s="35" t="s">
        <v>181</v>
      </c>
      <c r="I18" s="110">
        <f>'Reitoria - SEAL'!J18+ESAG!J18+CEART!J18+FAED!J18+CEAD!J18+CEFID!J18+CERES!J18+CESFI!J18+CCT!J18+CEPLAN!J18+CEAVI!J18+CAV!J18+CEO!J18+CESMO!J18</f>
        <v>1275</v>
      </c>
      <c r="J18" s="111">
        <f>'Reitoria - SEAL'!K18+ESAG!K18+CEART!K18+FAED!K18+CEAD!K18+CEFID!K18+CERES!K18+CESFI!K18+CCT!K18+CEPLAN!K18+CEAVI!K18+CAV!K18+CEO!K18+CESMO!K18</f>
        <v>0</v>
      </c>
      <c r="K18" s="111">
        <f>'Reitoria - SEAL'!L18+ESAG!L18+CEART!L18+FAED!L18+CEAD!L18+CEFID!L18+CERES!L18+CESFI!L18+CCT!L18+CEPLAN!L18+CEAVI!L18+CAV!L18+CEO!L18+CESMO!L18</f>
        <v>0</v>
      </c>
      <c r="L18" s="85">
        <f t="shared" si="0"/>
        <v>318.25</v>
      </c>
      <c r="M18" s="86">
        <f>'Reitoria - SEAL'!O18+'Reitoria - SEAL'!P18+ESAG!Q18+ESAG!P18+CEART!P18+CEART!Q18+FAED!P18+FAED!Q18+CEAD!P18+CEAD!Q18+CEFID!P18+CEFID!Q18+CERES!P18+CERES!Q18+CESFI!P18+CESFI!Q18+CCT!P18+CCT!Q18+CEPLAN!P18+CEPLAN!Q18+CEAVI!P18+CEAVI!Q18+CEPLAN!P18+CEPLAN!Q18+CEAVI!P18+CEAVI!Q18+CAV!P18+CAV!Q18+CEO!P18+CEO!Q18+CESMO!P18+CESMO!Q18</f>
        <v>0</v>
      </c>
      <c r="N18" s="87">
        <f t="shared" si="1"/>
        <v>1275</v>
      </c>
      <c r="O18" s="9">
        <v>3.99</v>
      </c>
      <c r="P18" s="9">
        <f t="shared" si="2"/>
        <v>5087.25</v>
      </c>
      <c r="Q18" s="44">
        <f t="shared" si="3"/>
        <v>0</v>
      </c>
      <c r="R18" s="7">
        <f t="shared" si="4"/>
        <v>0</v>
      </c>
      <c r="S18" s="34"/>
      <c r="T18" s="34"/>
      <c r="U18" s="34"/>
      <c r="V18" s="37"/>
    </row>
    <row r="19" spans="1:22" ht="39.950000000000003" customHeight="1" x14ac:dyDescent="0.25">
      <c r="A19" s="90">
        <v>16</v>
      </c>
      <c r="B19" s="91" t="s">
        <v>114</v>
      </c>
      <c r="C19" s="173" t="s">
        <v>297</v>
      </c>
      <c r="D19" s="97" t="s">
        <v>125</v>
      </c>
      <c r="E19" s="101">
        <v>1801</v>
      </c>
      <c r="F19" s="105" t="s">
        <v>153</v>
      </c>
      <c r="G19" s="106" t="s">
        <v>176</v>
      </c>
      <c r="H19" s="106" t="s">
        <v>181</v>
      </c>
      <c r="I19" s="110">
        <f>'Reitoria - SEAL'!J19+ESAG!J19+CEART!J19+FAED!J19+CEAD!J19+CEFID!J19+CERES!J19+CESFI!J19+CCT!J19+CEPLAN!J19+CEAVI!J19+CAV!J19+CEO!J19+CESMO!J19</f>
        <v>1094</v>
      </c>
      <c r="J19" s="111">
        <f>'Reitoria - SEAL'!K19+ESAG!K19+CEART!K19+FAED!K19+CEAD!K19+CEFID!K19+CERES!K19+CESFI!K19+CCT!K19+CEPLAN!K19+CEAVI!K19+CAV!K19+CEO!K19+CESMO!K19</f>
        <v>0</v>
      </c>
      <c r="K19" s="111">
        <f>'Reitoria - SEAL'!L19+ESAG!L19+CEART!L19+FAED!L19+CEAD!L19+CEFID!L19+CERES!L19+CESFI!L19+CCT!L19+CEPLAN!L19+CEAVI!L19+CAV!L19+CEO!L19+CESMO!L19</f>
        <v>0</v>
      </c>
      <c r="L19" s="85">
        <f t="shared" si="0"/>
        <v>273</v>
      </c>
      <c r="M19" s="86">
        <f>'Reitoria - SEAL'!O19+'Reitoria - SEAL'!P19+ESAG!Q19+ESAG!P19+CEART!P19+CEART!Q19+FAED!P19+FAED!Q19+CEAD!P19+CEAD!Q19+CEFID!P19+CEFID!Q19+CERES!P19+CERES!Q19+CESFI!P19+CESFI!Q19+CCT!P19+CCT!Q19+CEPLAN!P19+CEPLAN!Q19+CEAVI!P19+CEAVI!Q19+CEPLAN!P19+CEPLAN!Q19+CEAVI!P19+CEAVI!Q19+CAV!P19+CAV!Q19+CEO!P19+CEO!Q19+CESMO!P19+CESMO!Q19</f>
        <v>0</v>
      </c>
      <c r="N19" s="87">
        <f t="shared" si="1"/>
        <v>1094</v>
      </c>
      <c r="O19" s="9">
        <v>3.6</v>
      </c>
      <c r="P19" s="9">
        <f t="shared" si="2"/>
        <v>3938.4</v>
      </c>
      <c r="Q19" s="44">
        <f t="shared" si="3"/>
        <v>0</v>
      </c>
      <c r="R19" s="7">
        <f t="shared" si="4"/>
        <v>0</v>
      </c>
      <c r="S19" s="34"/>
      <c r="T19" s="34"/>
      <c r="U19" s="34"/>
      <c r="V19" s="37"/>
    </row>
    <row r="20" spans="1:22" ht="39.950000000000003" customHeight="1" x14ac:dyDescent="0.25">
      <c r="A20" s="88">
        <v>17</v>
      </c>
      <c r="B20" s="89" t="s">
        <v>114</v>
      </c>
      <c r="C20" s="172" t="s">
        <v>298</v>
      </c>
      <c r="D20" s="96" t="s">
        <v>131</v>
      </c>
      <c r="E20" s="100">
        <v>1801</v>
      </c>
      <c r="F20" s="104" t="s">
        <v>154</v>
      </c>
      <c r="G20" s="35" t="s">
        <v>173</v>
      </c>
      <c r="H20" s="35" t="s">
        <v>181</v>
      </c>
      <c r="I20" s="110">
        <f>'Reitoria - SEAL'!J20+ESAG!J20+CEART!J20+FAED!J20+CEAD!J20+CEFID!J20+CERES!J20+CESFI!J20+CCT!J20+CEPLAN!J20+CEAVI!J20+CAV!J20+CEO!J20+CESMO!J20</f>
        <v>740</v>
      </c>
      <c r="J20" s="111">
        <f>'Reitoria - SEAL'!K20+ESAG!K20+CEART!K20+FAED!K20+CEAD!K20+CEFID!K20+CERES!K20+CESFI!K20+CCT!K20+CEPLAN!K20+CEAVI!K20+CAV!K20+CEO!K20+CESMO!K20</f>
        <v>0</v>
      </c>
      <c r="K20" s="111">
        <f>'Reitoria - SEAL'!L20+ESAG!L20+CEART!L20+FAED!L20+CEAD!L20+CEFID!L20+CERES!L20+CESFI!L20+CCT!L20+CEPLAN!L20+CEAVI!L20+CAV!L20+CEO!L20+CESMO!L20</f>
        <v>0</v>
      </c>
      <c r="L20" s="85">
        <f t="shared" si="0"/>
        <v>184.5</v>
      </c>
      <c r="M20" s="86">
        <f>'Reitoria - SEAL'!O20+'Reitoria - SEAL'!P20+ESAG!Q20+ESAG!P20+CEART!P20+CEART!Q20+FAED!P20+FAED!Q20+CEAD!P20+CEAD!Q20+CEFID!P20+CEFID!Q20+CERES!P20+CERES!Q20+CESFI!P20+CESFI!Q20+CCT!P20+CCT!Q20+CEPLAN!P20+CEPLAN!Q20+CEAVI!P20+CEAVI!Q20+CEPLAN!P20+CEPLAN!Q20+CEAVI!P20+CEAVI!Q20+CAV!P20+CAV!Q20+CEO!P20+CEO!Q20+CESMO!P20+CESMO!Q20</f>
        <v>0</v>
      </c>
      <c r="N20" s="87">
        <f t="shared" si="1"/>
        <v>740</v>
      </c>
      <c r="O20" s="9">
        <v>8.5299999999999994</v>
      </c>
      <c r="P20" s="9">
        <f t="shared" si="2"/>
        <v>6312.2</v>
      </c>
      <c r="Q20" s="44">
        <f t="shared" si="3"/>
        <v>0</v>
      </c>
      <c r="R20" s="7">
        <f t="shared" si="4"/>
        <v>0</v>
      </c>
      <c r="S20" s="34"/>
      <c r="T20" s="34"/>
      <c r="U20" s="34"/>
      <c r="V20" s="37"/>
    </row>
    <row r="21" spans="1:22" ht="39.950000000000003" customHeight="1" x14ac:dyDescent="0.25">
      <c r="A21" s="90">
        <v>18</v>
      </c>
      <c r="B21" s="91" t="s">
        <v>117</v>
      </c>
      <c r="C21" s="173" t="s">
        <v>299</v>
      </c>
      <c r="D21" s="97" t="s">
        <v>130</v>
      </c>
      <c r="E21" s="101">
        <v>1801</v>
      </c>
      <c r="F21" s="105" t="s">
        <v>155</v>
      </c>
      <c r="G21" s="106" t="s">
        <v>173</v>
      </c>
      <c r="H21" s="106" t="s">
        <v>181</v>
      </c>
      <c r="I21" s="110">
        <f>'Reitoria - SEAL'!J21+ESAG!J21+CEART!J21+FAED!J21+CEAD!J21+CEFID!J21+CERES!J21+CESFI!J21+CCT!J21+CEPLAN!J21+CEAVI!J21+CAV!J21+CEO!J21+CESMO!J21</f>
        <v>2165</v>
      </c>
      <c r="J21" s="111">
        <f>'Reitoria - SEAL'!K21+ESAG!K21+CEART!K21+FAED!K21+CEAD!K21+CEFID!K21+CERES!K21+CESFI!K21+CCT!K21+CEPLAN!K21+CEAVI!K21+CAV!K21+CEO!K21+CESMO!K21</f>
        <v>0</v>
      </c>
      <c r="K21" s="111">
        <f>'Reitoria - SEAL'!L21+ESAG!L21+CEART!L21+FAED!L21+CEAD!L21+CEFID!L21+CERES!L21+CESFI!L21+CCT!L21+CEPLAN!L21+CEAVI!L21+CAV!L21+CEO!L21+CESMO!L21</f>
        <v>0</v>
      </c>
      <c r="L21" s="85">
        <f t="shared" si="0"/>
        <v>540.75</v>
      </c>
      <c r="M21" s="86">
        <f>'Reitoria - SEAL'!O21+'Reitoria - SEAL'!P21+ESAG!Q21+ESAG!P21+CEART!P21+CEART!Q21+FAED!P21+FAED!Q21+CEAD!P21+CEAD!Q21+CEFID!P21+CEFID!Q21+CERES!P21+CERES!Q21+CESFI!P21+CESFI!Q21+CCT!P21+CCT!Q21+CEPLAN!P21+CEPLAN!Q21+CEAVI!P21+CEAVI!Q21+CEPLAN!P21+CEPLAN!Q21+CEAVI!P21+CEAVI!Q21+CAV!P21+CAV!Q21+CEO!P21+CEO!Q21+CESMO!P21+CESMO!Q21</f>
        <v>0</v>
      </c>
      <c r="N21" s="87">
        <f t="shared" si="1"/>
        <v>2165</v>
      </c>
      <c r="O21" s="9">
        <v>1.69</v>
      </c>
      <c r="P21" s="9">
        <f t="shared" si="2"/>
        <v>3658.85</v>
      </c>
      <c r="Q21" s="44">
        <f t="shared" si="3"/>
        <v>0</v>
      </c>
      <c r="R21" s="7">
        <f t="shared" si="4"/>
        <v>0</v>
      </c>
      <c r="S21" s="34"/>
      <c r="T21" s="34"/>
      <c r="U21" s="34"/>
      <c r="V21" s="37"/>
    </row>
    <row r="22" spans="1:22" ht="39.950000000000003" customHeight="1" x14ac:dyDescent="0.25">
      <c r="A22" s="88">
        <v>19</v>
      </c>
      <c r="B22" s="89" t="s">
        <v>118</v>
      </c>
      <c r="C22" s="172" t="s">
        <v>300</v>
      </c>
      <c r="D22" s="96" t="s">
        <v>132</v>
      </c>
      <c r="E22" s="100">
        <v>1808</v>
      </c>
      <c r="F22" s="104" t="s">
        <v>156</v>
      </c>
      <c r="G22" s="35" t="s">
        <v>173</v>
      </c>
      <c r="H22" s="35" t="s">
        <v>181</v>
      </c>
      <c r="I22" s="110">
        <f>'Reitoria - SEAL'!J22+ESAG!J22+CEART!J22+FAED!J22+CEAD!J22+CEFID!J22+CERES!J22+CESFI!J22+CCT!J22+CEPLAN!J22+CEAVI!J22+CAV!J22+CEO!J22+CESMO!J22</f>
        <v>2325</v>
      </c>
      <c r="J22" s="111">
        <f>'Reitoria - SEAL'!K22+ESAG!K22+CEART!K22+FAED!K22+CEAD!K22+CEFID!K22+CERES!K22+CESFI!K22+CCT!K22+CEPLAN!K22+CEAVI!K22+CAV!K22+CEO!K22+CESMO!K22</f>
        <v>0</v>
      </c>
      <c r="K22" s="111">
        <f>'Reitoria - SEAL'!L22+ESAG!L22+CEART!L22+FAED!L22+CEAD!L22+CEFID!L22+CERES!L22+CESFI!L22+CCT!L22+CEPLAN!L22+CEAVI!L22+CAV!L22+CEO!L22+CESMO!L22</f>
        <v>0</v>
      </c>
      <c r="L22" s="85">
        <f t="shared" si="0"/>
        <v>580.75</v>
      </c>
      <c r="M22" s="86">
        <f>'Reitoria - SEAL'!O22+'Reitoria - SEAL'!P22+ESAG!Q22+ESAG!P22+CEART!P22+CEART!Q22+FAED!P22+FAED!Q22+CEAD!P22+CEAD!Q22+CEFID!P22+CEFID!Q22+CERES!P22+CERES!Q22+CESFI!P22+CESFI!Q22+CCT!P22+CCT!Q22+CEPLAN!P22+CEPLAN!Q22+CEAVI!P22+CEAVI!Q22+CEPLAN!P22+CEPLAN!Q22+CEAVI!P22+CEAVI!Q22+CAV!P22+CAV!Q22+CEO!P22+CEO!Q22+CESMO!P22+CESMO!Q22</f>
        <v>0</v>
      </c>
      <c r="N22" s="87">
        <f t="shared" si="1"/>
        <v>2325</v>
      </c>
      <c r="O22" s="9">
        <v>4</v>
      </c>
      <c r="P22" s="9">
        <f t="shared" si="2"/>
        <v>9300</v>
      </c>
      <c r="Q22" s="44">
        <f t="shared" si="3"/>
        <v>0</v>
      </c>
      <c r="R22" s="7">
        <f t="shared" si="4"/>
        <v>0</v>
      </c>
      <c r="S22" s="34"/>
      <c r="T22" s="34"/>
      <c r="U22" s="34"/>
      <c r="V22" s="37"/>
    </row>
    <row r="23" spans="1:22" ht="39.950000000000003" customHeight="1" x14ac:dyDescent="0.25">
      <c r="A23" s="90">
        <v>20</v>
      </c>
      <c r="B23" s="91" t="s">
        <v>114</v>
      </c>
      <c r="C23" s="173" t="s">
        <v>301</v>
      </c>
      <c r="D23" s="97" t="s">
        <v>125</v>
      </c>
      <c r="E23" s="101">
        <v>1801</v>
      </c>
      <c r="F23" s="105" t="s">
        <v>157</v>
      </c>
      <c r="G23" s="106" t="s">
        <v>176</v>
      </c>
      <c r="H23" s="106" t="s">
        <v>181</v>
      </c>
      <c r="I23" s="110">
        <f>'Reitoria - SEAL'!J23+ESAG!J23+CEART!J23+FAED!J23+CEAD!J23+CEFID!J23+CERES!J23+CESFI!J23+CCT!J23+CEPLAN!J23+CEAVI!J23+CAV!J23+CEO!J23+CESMO!J23</f>
        <v>3220</v>
      </c>
      <c r="J23" s="111">
        <f>'Reitoria - SEAL'!K23+ESAG!K23+CEART!K23+FAED!K23+CEAD!K23+CEFID!K23+CERES!K23+CESFI!K23+CCT!K23+CEPLAN!K23+CEAVI!K23+CAV!K23+CEO!K23+CESMO!K23</f>
        <v>0</v>
      </c>
      <c r="K23" s="111">
        <f>'Reitoria - SEAL'!L23+ESAG!L23+CEART!L23+FAED!L23+CEAD!L23+CEFID!L23+CERES!L23+CESFI!L23+CCT!L23+CEPLAN!L23+CEAVI!L23+CAV!L23+CEO!L23+CESMO!L23</f>
        <v>0</v>
      </c>
      <c r="L23" s="85">
        <f t="shared" si="0"/>
        <v>804.5</v>
      </c>
      <c r="M23" s="86">
        <f>'Reitoria - SEAL'!O23+'Reitoria - SEAL'!P23+ESAG!Q23+ESAG!P23+CEART!P23+CEART!Q23+FAED!P23+FAED!Q23+CEAD!P23+CEAD!Q23+CEFID!P23+CEFID!Q23+CERES!P23+CERES!Q23+CESFI!P23+CESFI!Q23+CCT!P23+CCT!Q23+CEPLAN!P23+CEPLAN!Q23+CEAVI!P23+CEAVI!Q23+CEPLAN!P23+CEPLAN!Q23+CEAVI!P23+CEAVI!Q23+CAV!P23+CAV!Q23+CEO!P23+CEO!Q23+CESMO!P23+CESMO!Q23</f>
        <v>0</v>
      </c>
      <c r="N23" s="87">
        <f t="shared" si="1"/>
        <v>3220</v>
      </c>
      <c r="O23" s="9">
        <v>3.49</v>
      </c>
      <c r="P23" s="9">
        <f t="shared" si="2"/>
        <v>11237.800000000001</v>
      </c>
      <c r="Q23" s="44">
        <f t="shared" si="3"/>
        <v>0</v>
      </c>
      <c r="R23" s="7">
        <f t="shared" si="4"/>
        <v>0</v>
      </c>
      <c r="S23" s="34"/>
      <c r="T23" s="34"/>
      <c r="U23" s="34"/>
      <c r="V23" s="37"/>
    </row>
    <row r="24" spans="1:22" ht="39.950000000000003" customHeight="1" x14ac:dyDescent="0.25">
      <c r="A24" s="88">
        <v>21</v>
      </c>
      <c r="B24" s="89" t="s">
        <v>119</v>
      </c>
      <c r="C24" s="172" t="s">
        <v>302</v>
      </c>
      <c r="D24" s="96" t="s">
        <v>133</v>
      </c>
      <c r="E24" s="100">
        <v>2502</v>
      </c>
      <c r="F24" s="104" t="s">
        <v>158</v>
      </c>
      <c r="G24" s="35" t="s">
        <v>177</v>
      </c>
      <c r="H24" s="35" t="s">
        <v>181</v>
      </c>
      <c r="I24" s="110">
        <f>'Reitoria - SEAL'!J24+ESAG!J24+CEART!J24+FAED!J24+CEAD!J24+CEFID!J24+CERES!J24+CESFI!J24+CCT!J24+CEPLAN!J24+CEAVI!J24+CAV!J24+CEO!J24+CESMO!J24</f>
        <v>846</v>
      </c>
      <c r="J24" s="111">
        <f>'Reitoria - SEAL'!K24+ESAG!K24+CEART!K24+FAED!K24+CEAD!K24+CEFID!K24+CERES!K24+CESFI!K24+CCT!K24+CEPLAN!K24+CEAVI!K24+CAV!K24+CEO!K24+CESMO!K24</f>
        <v>0</v>
      </c>
      <c r="K24" s="111">
        <f>'Reitoria - SEAL'!L24+ESAG!L24+CEART!L24+FAED!L24+CEAD!L24+CEFID!L24+CERES!L24+CESFI!L24+CCT!L24+CEPLAN!L24+CEAVI!L24+CAV!L24+CEO!L24+CESMO!L24</f>
        <v>0</v>
      </c>
      <c r="L24" s="85">
        <f t="shared" si="0"/>
        <v>211</v>
      </c>
      <c r="M24" s="86">
        <f>'Reitoria - SEAL'!O24+'Reitoria - SEAL'!P24+ESAG!Q24+ESAG!P24+CEART!P24+CEART!Q24+FAED!P24+FAED!Q24+CEAD!P24+CEAD!Q24+CEFID!P24+CEFID!Q24+CERES!P24+CERES!Q24+CESFI!P24+CESFI!Q24+CCT!P24+CCT!Q24+CEPLAN!P24+CEPLAN!Q24+CEAVI!P24+CEAVI!Q24+CEPLAN!P24+CEPLAN!Q24+CEAVI!P24+CEAVI!Q24+CAV!P24+CAV!Q24+CEO!P24+CEO!Q24+CESMO!P24+CESMO!Q24</f>
        <v>0</v>
      </c>
      <c r="N24" s="87">
        <f t="shared" si="1"/>
        <v>846</v>
      </c>
      <c r="O24" s="9">
        <v>48.9</v>
      </c>
      <c r="P24" s="9">
        <f t="shared" si="2"/>
        <v>41369.4</v>
      </c>
      <c r="Q24" s="44">
        <f t="shared" si="3"/>
        <v>0</v>
      </c>
      <c r="R24" s="7">
        <f t="shared" si="4"/>
        <v>0</v>
      </c>
      <c r="S24" s="34"/>
      <c r="T24" s="34"/>
      <c r="U24" s="34"/>
      <c r="V24" s="37"/>
    </row>
    <row r="25" spans="1:22" ht="39.950000000000003" customHeight="1" x14ac:dyDescent="0.25">
      <c r="A25" s="90">
        <v>22</v>
      </c>
      <c r="B25" s="91" t="s">
        <v>116</v>
      </c>
      <c r="C25" s="173" t="s">
        <v>303</v>
      </c>
      <c r="D25" s="97" t="s">
        <v>133</v>
      </c>
      <c r="E25" s="101">
        <v>2502</v>
      </c>
      <c r="F25" s="105" t="s">
        <v>159</v>
      </c>
      <c r="G25" s="106" t="s">
        <v>173</v>
      </c>
      <c r="H25" s="106" t="s">
        <v>181</v>
      </c>
      <c r="I25" s="110">
        <f>'Reitoria - SEAL'!J25+ESAG!J25+CEART!J25+FAED!J25+CEAD!J25+CEFID!J25+CERES!J25+CESFI!J25+CCT!J25+CEPLAN!J25+CEAVI!J25+CAV!J25+CEO!J25+CESMO!J25</f>
        <v>728</v>
      </c>
      <c r="J25" s="111">
        <f>'Reitoria - SEAL'!K25+ESAG!K25+CEART!K25+FAED!K25+CEAD!K25+CEFID!K25+CERES!K25+CESFI!K25+CCT!K25+CEPLAN!K25+CEAVI!K25+CAV!K25+CEO!K25+CESMO!K25</f>
        <v>0</v>
      </c>
      <c r="K25" s="111">
        <f>'Reitoria - SEAL'!L25+ESAG!L25+CEART!L25+FAED!L25+CEAD!L25+CEFID!L25+CERES!L25+CESFI!L25+CCT!L25+CEPLAN!L25+CEAVI!L25+CAV!L25+CEO!L25+CESMO!L25</f>
        <v>0</v>
      </c>
      <c r="L25" s="85">
        <f t="shared" si="0"/>
        <v>181.5</v>
      </c>
      <c r="M25" s="86">
        <f>'Reitoria - SEAL'!O25+'Reitoria - SEAL'!P25+ESAG!Q25+ESAG!P25+CEART!P25+CEART!Q25+FAED!P25+FAED!Q25+CEAD!P25+CEAD!Q25+CEFID!P25+CEFID!Q25+CERES!P25+CERES!Q25+CESFI!P25+CESFI!Q25+CCT!P25+CCT!Q25+CEPLAN!P25+CEPLAN!Q25+CEAVI!P25+CEAVI!Q25+CEPLAN!P25+CEPLAN!Q25+CEAVI!P25+CEAVI!Q25+CAV!P25+CAV!Q25+CEO!P25+CEO!Q25+CESMO!P25+CESMO!Q25</f>
        <v>0</v>
      </c>
      <c r="N25" s="87">
        <f t="shared" si="1"/>
        <v>728</v>
      </c>
      <c r="O25" s="9">
        <v>21.89</v>
      </c>
      <c r="P25" s="9">
        <f t="shared" si="2"/>
        <v>15935.92</v>
      </c>
      <c r="Q25" s="44">
        <f t="shared" si="3"/>
        <v>0</v>
      </c>
      <c r="R25" s="7">
        <f t="shared" si="4"/>
        <v>0</v>
      </c>
      <c r="S25" s="34"/>
      <c r="T25" s="34"/>
      <c r="U25" s="34"/>
      <c r="V25" s="37"/>
    </row>
    <row r="26" spans="1:22" ht="39.950000000000003" customHeight="1" x14ac:dyDescent="0.25">
      <c r="A26" s="88">
        <v>23</v>
      </c>
      <c r="B26" s="89" t="s">
        <v>119</v>
      </c>
      <c r="C26" s="172" t="s">
        <v>304</v>
      </c>
      <c r="D26" s="96" t="s">
        <v>133</v>
      </c>
      <c r="E26" s="100">
        <v>2502</v>
      </c>
      <c r="F26" s="104" t="s">
        <v>160</v>
      </c>
      <c r="G26" s="35" t="s">
        <v>178</v>
      </c>
      <c r="H26" s="35" t="s">
        <v>181</v>
      </c>
      <c r="I26" s="110">
        <f>'Reitoria - SEAL'!J26+ESAG!J26+CEART!J26+FAED!J26+CEAD!J26+CEFID!J26+CERES!J26+CESFI!J26+CCT!J26+CEPLAN!J26+CEAVI!J26+CAV!J26+CEO!J26+CESMO!J26</f>
        <v>164</v>
      </c>
      <c r="J26" s="111">
        <f>'Reitoria - SEAL'!K26+ESAG!K26+CEART!K26+FAED!K26+CEAD!K26+CEFID!K26+CERES!K26+CESFI!K26+CCT!K26+CEPLAN!K26+CEAVI!K26+CAV!K26+CEO!K26+CESMO!K26</f>
        <v>0</v>
      </c>
      <c r="K26" s="111">
        <f>'Reitoria - SEAL'!L26+ESAG!L26+CEART!L26+FAED!L26+CEAD!L26+CEFID!L26+CERES!L26+CESFI!L26+CCT!L26+CEPLAN!L26+CEAVI!L26+CAV!L26+CEO!L26+CESMO!L26</f>
        <v>0</v>
      </c>
      <c r="L26" s="85">
        <f t="shared" si="0"/>
        <v>40.5</v>
      </c>
      <c r="M26" s="86">
        <f>'Reitoria - SEAL'!O26+'Reitoria - SEAL'!P26+ESAG!Q26+ESAG!P26+CEART!P26+CEART!Q26+FAED!P26+FAED!Q26+CEAD!P26+CEAD!Q26+CEFID!P26+CEFID!Q26+CERES!P26+CERES!Q26+CESFI!P26+CESFI!Q26+CCT!P26+CCT!Q26+CEPLAN!P26+CEPLAN!Q26+CEAVI!P26+CEAVI!Q26+CEPLAN!P26+CEPLAN!Q26+CEAVI!P26+CEAVI!Q26+CAV!P26+CAV!Q26+CEO!P26+CEO!Q26+CESMO!P26+CESMO!Q26</f>
        <v>0</v>
      </c>
      <c r="N26" s="87">
        <f t="shared" si="1"/>
        <v>164</v>
      </c>
      <c r="O26" s="9">
        <v>103.99</v>
      </c>
      <c r="P26" s="9">
        <f t="shared" si="2"/>
        <v>17054.36</v>
      </c>
      <c r="Q26" s="44">
        <f t="shared" si="3"/>
        <v>0</v>
      </c>
      <c r="R26" s="7">
        <f t="shared" si="4"/>
        <v>0</v>
      </c>
      <c r="S26" s="34"/>
      <c r="T26" s="34"/>
      <c r="U26" s="34"/>
      <c r="V26" s="37"/>
    </row>
    <row r="27" spans="1:22" ht="39.950000000000003" customHeight="1" x14ac:dyDescent="0.25">
      <c r="A27" s="90">
        <v>24</v>
      </c>
      <c r="B27" s="91" t="s">
        <v>119</v>
      </c>
      <c r="C27" s="173" t="s">
        <v>305</v>
      </c>
      <c r="D27" s="97" t="s">
        <v>133</v>
      </c>
      <c r="E27" s="101">
        <v>2502</v>
      </c>
      <c r="F27" s="105" t="s">
        <v>161</v>
      </c>
      <c r="G27" s="106" t="s">
        <v>173</v>
      </c>
      <c r="H27" s="106" t="s">
        <v>181</v>
      </c>
      <c r="I27" s="110">
        <f>'Reitoria - SEAL'!J27+ESAG!J27+CEART!J27+FAED!J27+CEAD!J27+CEFID!J27+CERES!J27+CESFI!J27+CCT!J27+CEPLAN!J27+CEAVI!J27+CAV!J27+CEO!J27+CESMO!J27</f>
        <v>775</v>
      </c>
      <c r="J27" s="111">
        <f>'Reitoria - SEAL'!K27+ESAG!K27+CEART!K27+FAED!K27+CEAD!K27+CEFID!K27+CERES!K27+CESFI!K27+CCT!K27+CEPLAN!K27+CEAVI!K27+CAV!K27+CEO!K27+CESMO!K27</f>
        <v>0</v>
      </c>
      <c r="K27" s="111">
        <f>'Reitoria - SEAL'!L27+ESAG!L27+CEART!L27+FAED!L27+CEAD!L27+CEFID!L27+CERES!L27+CESFI!L27+CCT!L27+CEPLAN!L27+CEAVI!L27+CAV!L27+CEO!L27+CESMO!L27</f>
        <v>0</v>
      </c>
      <c r="L27" s="85">
        <f t="shared" si="0"/>
        <v>193.25</v>
      </c>
      <c r="M27" s="86">
        <f>'Reitoria - SEAL'!O27+'Reitoria - SEAL'!P27+ESAG!Q27+ESAG!P27+CEART!P27+CEART!Q27+FAED!P27+FAED!Q27+CEAD!P27+CEAD!Q27+CEFID!P27+CEFID!Q27+CERES!P27+CERES!Q27+CESFI!P27+CESFI!Q27+CCT!P27+CCT!Q27+CEPLAN!P27+CEPLAN!Q27+CEAVI!P27+CEAVI!Q27+CEPLAN!P27+CEPLAN!Q27+CEAVI!P27+CEAVI!Q27+CAV!P27+CAV!Q27+CEO!P27+CEO!Q27+CESMO!P27+CESMO!Q27</f>
        <v>0</v>
      </c>
      <c r="N27" s="87">
        <f t="shared" si="1"/>
        <v>775</v>
      </c>
      <c r="O27" s="9">
        <v>9.09</v>
      </c>
      <c r="P27" s="9">
        <f t="shared" si="2"/>
        <v>7044.75</v>
      </c>
      <c r="Q27" s="44">
        <f t="shared" si="3"/>
        <v>0</v>
      </c>
      <c r="R27" s="7">
        <f t="shared" si="4"/>
        <v>0</v>
      </c>
      <c r="S27" s="34"/>
      <c r="T27" s="34"/>
      <c r="U27" s="34"/>
      <c r="V27" s="37"/>
    </row>
    <row r="28" spans="1:22" ht="39.950000000000003" customHeight="1" x14ac:dyDescent="0.25">
      <c r="A28" s="88">
        <v>25</v>
      </c>
      <c r="B28" s="89" t="s">
        <v>119</v>
      </c>
      <c r="C28" s="172" t="s">
        <v>306</v>
      </c>
      <c r="D28" s="96" t="s">
        <v>133</v>
      </c>
      <c r="E28" s="100">
        <v>2502</v>
      </c>
      <c r="F28" s="104" t="s">
        <v>162</v>
      </c>
      <c r="G28" s="35" t="s">
        <v>177</v>
      </c>
      <c r="H28" s="35" t="s">
        <v>181</v>
      </c>
      <c r="I28" s="110">
        <f>'Reitoria - SEAL'!J28+ESAG!J28+CEART!J28+FAED!J28+CEAD!J28+CEFID!J28+CERES!J28+CESFI!J28+CCT!J28+CEPLAN!J28+CEAVI!J28+CAV!J28+CEO!J28+CESMO!J28</f>
        <v>781</v>
      </c>
      <c r="J28" s="111">
        <f>'Reitoria - SEAL'!K28+ESAG!K28+CEART!K28+FAED!K28+CEAD!K28+CEFID!K28+CERES!K28+CESFI!K28+CCT!K28+CEPLAN!K28+CEAVI!K28+CAV!K28+CEO!K28+CESMO!K28</f>
        <v>0</v>
      </c>
      <c r="K28" s="111">
        <f>'Reitoria - SEAL'!L28+ESAG!L28+CEART!L28+FAED!L28+CEAD!L28+CEFID!L28+CERES!L28+CESFI!L28+CCT!L28+CEPLAN!L28+CEAVI!L28+CAV!L28+CEO!L28+CESMO!L28</f>
        <v>0</v>
      </c>
      <c r="L28" s="85">
        <f t="shared" si="0"/>
        <v>194.75</v>
      </c>
      <c r="M28" s="86">
        <f>'Reitoria - SEAL'!O28+'Reitoria - SEAL'!P28+ESAG!Q28+ESAG!P28+CEART!P28+CEART!Q28+FAED!P28+FAED!Q28+CEAD!P28+CEAD!Q28+CEFID!P28+CEFID!Q28+CERES!P28+CERES!Q28+CESFI!P28+CESFI!Q28+CCT!P28+CCT!Q28+CEPLAN!P28+CEPLAN!Q28+CEAVI!P28+CEAVI!Q28+CEPLAN!P28+CEPLAN!Q28+CEAVI!P28+CEAVI!Q28+CAV!P28+CAV!Q28+CEO!P28+CEO!Q28+CESMO!P28+CESMO!Q28</f>
        <v>0</v>
      </c>
      <c r="N28" s="87">
        <f t="shared" si="1"/>
        <v>781</v>
      </c>
      <c r="O28" s="9">
        <v>17</v>
      </c>
      <c r="P28" s="9">
        <f t="shared" si="2"/>
        <v>13277</v>
      </c>
      <c r="Q28" s="44">
        <f t="shared" si="3"/>
        <v>0</v>
      </c>
      <c r="R28" s="7">
        <f t="shared" si="4"/>
        <v>0</v>
      </c>
      <c r="S28" s="34"/>
      <c r="T28" s="34"/>
      <c r="U28" s="34"/>
      <c r="V28" s="37"/>
    </row>
    <row r="29" spans="1:22" ht="39.950000000000003" customHeight="1" x14ac:dyDescent="0.25">
      <c r="A29" s="90">
        <v>26</v>
      </c>
      <c r="B29" s="91" t="s">
        <v>116</v>
      </c>
      <c r="C29" s="173" t="s">
        <v>307</v>
      </c>
      <c r="D29" s="97" t="s">
        <v>128</v>
      </c>
      <c r="E29" s="101">
        <v>6201</v>
      </c>
      <c r="F29" s="105" t="s">
        <v>163</v>
      </c>
      <c r="G29" s="106" t="s">
        <v>174</v>
      </c>
      <c r="H29" s="106" t="s">
        <v>182</v>
      </c>
      <c r="I29" s="110">
        <f>'Reitoria - SEAL'!J29+ESAG!J29+CEART!J29+FAED!J29+CEAD!J29+CEFID!J29+CERES!J29+CESFI!J29+CCT!J29+CEPLAN!J29+CEAVI!J29+CAV!J29+CEO!J29+CESMO!J29</f>
        <v>295</v>
      </c>
      <c r="J29" s="111">
        <f>'Reitoria - SEAL'!K29+ESAG!K29+CEART!K29+FAED!K29+CEAD!K29+CEFID!K29+CERES!K29+CESFI!K29+CCT!K29+CEPLAN!K29+CEAVI!K29+CAV!K29+CEO!K29+CESMO!K29</f>
        <v>0</v>
      </c>
      <c r="K29" s="111">
        <f>'Reitoria - SEAL'!L29+ESAG!L29+CEART!L29+FAED!L29+CEAD!L29+CEFID!L29+CERES!L29+CESFI!L29+CCT!L29+CEPLAN!L29+CEAVI!L29+CAV!L29+CEO!L29+CESMO!L29</f>
        <v>0</v>
      </c>
      <c r="L29" s="85">
        <f t="shared" si="0"/>
        <v>73.25</v>
      </c>
      <c r="M29" s="86">
        <f>'Reitoria - SEAL'!O29+'Reitoria - SEAL'!P29+ESAG!Q29+ESAG!P29+CEART!P29+CEART!Q29+FAED!P29+FAED!Q29+CEAD!P29+CEAD!Q29+CEFID!P29+CEFID!Q29+CERES!P29+CERES!Q29+CESFI!P29+CESFI!Q29+CCT!P29+CCT!Q29+CEPLAN!P29+CEPLAN!Q29+CEAVI!P29+CEAVI!Q29+CEPLAN!P29+CEPLAN!Q29+CEAVI!P29+CEAVI!Q29+CAV!P29+CAV!Q29+CEO!P29+CEO!Q29+CESMO!P29+CESMO!Q29</f>
        <v>0</v>
      </c>
      <c r="N29" s="87">
        <f t="shared" si="1"/>
        <v>295</v>
      </c>
      <c r="O29" s="9">
        <v>64.5</v>
      </c>
      <c r="P29" s="9">
        <f t="shared" si="2"/>
        <v>19027.5</v>
      </c>
      <c r="Q29" s="44">
        <f t="shared" si="3"/>
        <v>0</v>
      </c>
      <c r="R29" s="7">
        <f t="shared" si="4"/>
        <v>0</v>
      </c>
      <c r="S29" s="34"/>
      <c r="T29" s="34"/>
      <c r="U29" s="34"/>
      <c r="V29" s="37"/>
    </row>
    <row r="30" spans="1:22" ht="57.2" customHeight="1" x14ac:dyDescent="0.25">
      <c r="A30" s="88">
        <v>27</v>
      </c>
      <c r="B30" s="89" t="s">
        <v>116</v>
      </c>
      <c r="C30" s="172" t="s">
        <v>308</v>
      </c>
      <c r="D30" s="96" t="s">
        <v>134</v>
      </c>
      <c r="E30" s="100">
        <v>6202</v>
      </c>
      <c r="F30" s="104" t="s">
        <v>164</v>
      </c>
      <c r="G30" s="35" t="s">
        <v>175</v>
      </c>
      <c r="H30" s="35" t="s">
        <v>181</v>
      </c>
      <c r="I30" s="110">
        <f>'Reitoria - SEAL'!J30+ESAG!J30+CEART!J30+FAED!J30+CEAD!J30+CEFID!J30+CERES!J30+CESFI!J30+CCT!J30+CEPLAN!J30+CEAVI!J30+CAV!J30+CEO!J30+CESMO!J30</f>
        <v>9102</v>
      </c>
      <c r="J30" s="111">
        <f>'Reitoria - SEAL'!K30+ESAG!K30+CEART!K30+FAED!K30+CEAD!K30+CEFID!K30+CERES!K30+CESFI!K30+CCT!K30+CEPLAN!K30+CEAVI!K30+CAV!K30+CEO!K30+CESMO!K30</f>
        <v>0</v>
      </c>
      <c r="K30" s="111">
        <f>'Reitoria - SEAL'!L30+ESAG!L30+CEART!L30+FAED!L30+CEAD!L30+CEFID!L30+CERES!L30+CESFI!L30+CCT!L30+CEPLAN!L30+CEAVI!L30+CAV!L30+CEO!L30+CESMO!L30</f>
        <v>0</v>
      </c>
      <c r="L30" s="85">
        <f t="shared" si="0"/>
        <v>2275</v>
      </c>
      <c r="M30" s="86">
        <f>'Reitoria - SEAL'!O30+'Reitoria - SEAL'!P30+ESAG!Q30+ESAG!P30+CEART!P30+CEART!Q30+FAED!P30+FAED!Q30+CEAD!P30+CEAD!Q30+CEFID!P30+CEFID!Q30+CERES!P30+CERES!Q30+CESFI!P30+CESFI!Q30+CCT!P30+CCT!Q30+CEPLAN!P30+CEPLAN!Q30+CEAVI!P30+CEAVI!Q30+CEPLAN!P30+CEPLAN!Q30+CEAVI!P30+CEAVI!Q30+CAV!P30+CAV!Q30+CEO!P30+CEO!Q30+CESMO!P30+CESMO!Q30</f>
        <v>0</v>
      </c>
      <c r="N30" s="87">
        <f t="shared" si="1"/>
        <v>9102</v>
      </c>
      <c r="O30" s="9">
        <v>4.99</v>
      </c>
      <c r="P30" s="9">
        <f t="shared" si="2"/>
        <v>45418.98</v>
      </c>
      <c r="Q30" s="44">
        <f t="shared" si="3"/>
        <v>0</v>
      </c>
      <c r="R30" s="7">
        <f t="shared" si="4"/>
        <v>0</v>
      </c>
      <c r="S30" s="34"/>
      <c r="T30" s="34"/>
      <c r="U30" s="34"/>
      <c r="V30" s="37"/>
    </row>
    <row r="31" spans="1:22" ht="39.950000000000003" customHeight="1" x14ac:dyDescent="0.25">
      <c r="A31" s="90">
        <v>28</v>
      </c>
      <c r="B31" s="91" t="s">
        <v>118</v>
      </c>
      <c r="C31" s="173" t="s">
        <v>309</v>
      </c>
      <c r="D31" s="97" t="s">
        <v>135</v>
      </c>
      <c r="E31" s="101">
        <v>6202</v>
      </c>
      <c r="F31" s="105" t="s">
        <v>165</v>
      </c>
      <c r="G31" s="106" t="s">
        <v>174</v>
      </c>
      <c r="H31" s="106" t="s">
        <v>181</v>
      </c>
      <c r="I31" s="110">
        <f>'Reitoria - SEAL'!J31+ESAG!J31+CEART!J31+FAED!J31+CEAD!J31+CEFID!J31+CERES!J31+CESFI!J31+CCT!J31+CEPLAN!J31+CEAVI!J31+CAV!J31+CEO!J31+CESMO!J31</f>
        <v>127</v>
      </c>
      <c r="J31" s="111">
        <f>'Reitoria - SEAL'!K31+ESAG!K31+CEART!K31+FAED!K31+CEAD!K31+CEFID!K31+CERES!K31+CESFI!K31+CCT!K31+CEPLAN!K31+CEAVI!K31+CAV!K31+CEO!K31+CESMO!K31</f>
        <v>0</v>
      </c>
      <c r="K31" s="111">
        <f>'Reitoria - SEAL'!L31+ESAG!L31+CEART!L31+FAED!L31+CEAD!L31+CEFID!L31+CERES!L31+CESFI!L31+CCT!L31+CEPLAN!L31+CEAVI!L31+CAV!L31+CEO!L31+CESMO!L31</f>
        <v>0</v>
      </c>
      <c r="L31" s="85">
        <f t="shared" si="0"/>
        <v>31.25</v>
      </c>
      <c r="M31" s="86">
        <f>'Reitoria - SEAL'!O31+'Reitoria - SEAL'!P31+ESAG!Q31+ESAG!P31+CEART!P31+CEART!Q31+FAED!P31+FAED!Q31+CEAD!P31+CEAD!Q31+CEFID!P31+CEFID!Q31+CERES!P31+CERES!Q31+CESFI!P31+CESFI!Q31+CCT!P31+CCT!Q31+CEPLAN!P31+CEPLAN!Q31+CEAVI!P31+CEAVI!Q31+CEPLAN!P31+CEPLAN!Q31+CEAVI!P31+CEAVI!Q31+CAV!P31+CAV!Q31+CEO!P31+CEO!Q31+CESMO!P31+CESMO!Q31</f>
        <v>0</v>
      </c>
      <c r="N31" s="87">
        <f t="shared" si="1"/>
        <v>127</v>
      </c>
      <c r="O31" s="9">
        <v>40</v>
      </c>
      <c r="P31" s="9">
        <f t="shared" si="2"/>
        <v>5080</v>
      </c>
      <c r="Q31" s="44">
        <f t="shared" si="3"/>
        <v>0</v>
      </c>
      <c r="R31" s="7">
        <f t="shared" si="4"/>
        <v>0</v>
      </c>
      <c r="S31" s="34"/>
      <c r="T31" s="34"/>
      <c r="U31" s="34"/>
      <c r="V31" s="37"/>
    </row>
    <row r="32" spans="1:22" ht="39.950000000000003" customHeight="1" x14ac:dyDescent="0.25">
      <c r="A32" s="88">
        <v>29</v>
      </c>
      <c r="B32" s="89" t="s">
        <v>120</v>
      </c>
      <c r="C32" s="172" t="s">
        <v>310</v>
      </c>
      <c r="D32" s="96" t="s">
        <v>125</v>
      </c>
      <c r="E32" s="100">
        <v>6202</v>
      </c>
      <c r="F32" s="104" t="s">
        <v>166</v>
      </c>
      <c r="G32" s="35" t="s">
        <v>173</v>
      </c>
      <c r="H32" s="35" t="s">
        <v>181</v>
      </c>
      <c r="I32" s="110">
        <f>'Reitoria - SEAL'!J32+ESAG!J32+CEART!J32+FAED!J32+CEAD!J32+CEFID!J32+CERES!J32+CESFI!J32+CCT!J32+CEPLAN!J32+CEAVI!J32+CAV!J32+CEO!J32+CESMO!J32</f>
        <v>1312</v>
      </c>
      <c r="J32" s="111">
        <f>'Reitoria - SEAL'!K32+ESAG!K32+CEART!K32+FAED!K32+CEAD!K32+CEFID!K32+CERES!K32+CESFI!K32+CCT!K32+CEPLAN!K32+CEAVI!K32+CAV!K32+CEO!K32+CESMO!K32</f>
        <v>0</v>
      </c>
      <c r="K32" s="111">
        <f>'Reitoria - SEAL'!L32+ESAG!L32+CEART!L32+FAED!L32+CEAD!L32+CEFID!L32+CERES!L32+CESFI!L32+CCT!L32+CEPLAN!L32+CEAVI!L32+CAV!L32+CEO!L32+CESMO!L32</f>
        <v>0</v>
      </c>
      <c r="L32" s="85">
        <f t="shared" si="0"/>
        <v>327.5</v>
      </c>
      <c r="M32" s="86">
        <f>'Reitoria - SEAL'!O32+'Reitoria - SEAL'!P32+ESAG!Q32+ESAG!P32+CEART!P32+CEART!Q32+FAED!P32+FAED!Q32+CEAD!P32+CEAD!Q32+CEFID!P32+CEFID!Q32+CERES!P32+CERES!Q32+CESFI!P32+CESFI!Q32+CCT!P32+CCT!Q32+CEPLAN!P32+CEPLAN!Q32+CEAVI!P32+CEAVI!Q32+CEPLAN!P32+CEPLAN!Q32+CEAVI!P32+CEAVI!Q32+CAV!P32+CAV!Q32+CEO!P32+CEO!Q32+CESMO!P32+CESMO!Q32</f>
        <v>0</v>
      </c>
      <c r="N32" s="87">
        <f t="shared" si="1"/>
        <v>1312</v>
      </c>
      <c r="O32" s="9">
        <v>5.87</v>
      </c>
      <c r="P32" s="9">
        <f t="shared" si="2"/>
        <v>7701.4400000000005</v>
      </c>
      <c r="Q32" s="44">
        <f t="shared" si="3"/>
        <v>0</v>
      </c>
      <c r="R32" s="7">
        <f t="shared" si="4"/>
        <v>0</v>
      </c>
      <c r="S32" s="34"/>
      <c r="T32" s="34"/>
      <c r="U32" s="34"/>
      <c r="V32" s="37"/>
    </row>
    <row r="33" spans="1:22" ht="39.950000000000003" customHeight="1" x14ac:dyDescent="0.25">
      <c r="A33" s="90">
        <v>30</v>
      </c>
      <c r="B33" s="91" t="s">
        <v>118</v>
      </c>
      <c r="C33" s="174" t="s">
        <v>311</v>
      </c>
      <c r="D33" s="98" t="s">
        <v>136</v>
      </c>
      <c r="E33" s="101">
        <v>1504</v>
      </c>
      <c r="F33" s="105" t="s">
        <v>167</v>
      </c>
      <c r="G33" s="106" t="s">
        <v>179</v>
      </c>
      <c r="H33" s="106" t="s">
        <v>183</v>
      </c>
      <c r="I33" s="110">
        <f>'Reitoria - SEAL'!J33+ESAG!J33+CEART!J33+FAED!J33+CEAD!J33+CEFID!J33+CERES!J33+CESFI!J33+CCT!J33+CEPLAN!J33+CEAVI!J33+CAV!J33+CEO!J33+CESMO!J33</f>
        <v>3021</v>
      </c>
      <c r="J33" s="111">
        <f>'Reitoria - SEAL'!K33+ESAG!K33+CEART!K33+FAED!K33+CEAD!K33+CEFID!K33+CERES!K33+CESFI!K33+CCT!K33+CEPLAN!K33+CEAVI!K33+CAV!K33+CEO!K33+CESMO!K33</f>
        <v>0</v>
      </c>
      <c r="K33" s="111">
        <f>'Reitoria - SEAL'!L33+ESAG!L33+CEART!L33+FAED!L33+CEAD!L33+CEFID!L33+CERES!L33+CESFI!L33+CCT!L33+CEPLAN!L33+CEAVI!L33+CAV!L33+CEO!L33+CESMO!L33</f>
        <v>0</v>
      </c>
      <c r="L33" s="85">
        <f t="shared" si="0"/>
        <v>754.75</v>
      </c>
      <c r="M33" s="86">
        <f>'Reitoria - SEAL'!O33+'Reitoria - SEAL'!P33+ESAG!Q33+ESAG!P33+CEART!P33+CEART!Q33+FAED!P33+FAED!Q33+CEAD!P33+CEAD!Q33+CEFID!P33+CEFID!Q33+CERES!P33+CERES!Q33+CESFI!P33+CESFI!Q33+CCT!P33+CCT!Q33+CEPLAN!P33+CEPLAN!Q33+CEAVI!P33+CEAVI!Q33+CEPLAN!P33+CEPLAN!Q33+CEAVI!P33+CEAVI!Q33+CAV!P33+CAV!Q33+CEO!P33+CEO!Q33+CESMO!P33+CESMO!Q33</f>
        <v>0</v>
      </c>
      <c r="N33" s="87">
        <f t="shared" si="1"/>
        <v>3021</v>
      </c>
      <c r="O33" s="9">
        <v>5</v>
      </c>
      <c r="P33" s="9">
        <f t="shared" si="2"/>
        <v>15105</v>
      </c>
      <c r="Q33" s="44">
        <f t="shared" si="3"/>
        <v>0</v>
      </c>
      <c r="R33" s="7">
        <f t="shared" si="4"/>
        <v>0</v>
      </c>
      <c r="S33" s="34"/>
      <c r="T33" s="34"/>
      <c r="U33" s="34"/>
      <c r="V33" s="37"/>
    </row>
    <row r="34" spans="1:22" ht="39.950000000000003" customHeight="1" x14ac:dyDescent="0.25">
      <c r="A34" s="88">
        <v>31</v>
      </c>
      <c r="B34" s="89" t="s">
        <v>121</v>
      </c>
      <c r="C34" s="172" t="s">
        <v>312</v>
      </c>
      <c r="D34" s="96" t="s">
        <v>137</v>
      </c>
      <c r="E34" s="100">
        <v>1504</v>
      </c>
      <c r="F34" s="104" t="s">
        <v>168</v>
      </c>
      <c r="G34" s="35" t="s">
        <v>180</v>
      </c>
      <c r="H34" s="35" t="s">
        <v>183</v>
      </c>
      <c r="I34" s="110">
        <f>'Reitoria - SEAL'!J34+ESAG!J34+CEART!J34+FAED!J34+CEAD!J34+CEFID!J34+CERES!J34+CESFI!J34+CCT!J34+CEPLAN!J34+CEAVI!J34+CAV!J34+CEO!J34+CESMO!J34</f>
        <v>949</v>
      </c>
      <c r="J34" s="111">
        <f>'Reitoria - SEAL'!K34+ESAG!K34+CEART!K34+FAED!K34+CEAD!K34+CEFID!K34+CERES!K34+CESFI!K34+CCT!K34+CEPLAN!K34+CEAVI!K34+CAV!K34+CEO!K34+CESMO!K34</f>
        <v>0</v>
      </c>
      <c r="K34" s="111">
        <f>'Reitoria - SEAL'!L34+ESAG!L34+CEART!L34+FAED!L34+CEAD!L34+CEFID!L34+CERES!L34+CESFI!L34+CCT!L34+CEPLAN!L34+CEAVI!L34+CAV!L34+CEO!L34+CESMO!L34</f>
        <v>0</v>
      </c>
      <c r="L34" s="85">
        <f t="shared" si="0"/>
        <v>236.75</v>
      </c>
      <c r="M34" s="86">
        <f>'Reitoria - SEAL'!O34+'Reitoria - SEAL'!P34+ESAG!Q34+ESAG!P34+CEART!P34+CEART!Q34+FAED!P34+FAED!Q34+CEAD!P34+CEAD!Q34+CEFID!P34+CEFID!Q34+CERES!P34+CERES!Q34+CESFI!P34+CESFI!Q34+CCT!P34+CCT!Q34+CEPLAN!P34+CEPLAN!Q34+CEAVI!P34+CEAVI!Q34+CEPLAN!P34+CEPLAN!Q34+CEAVI!P34+CEAVI!Q34+CAV!P34+CAV!Q34+CEO!P34+CEO!Q34+CESMO!P34+CESMO!Q34</f>
        <v>0</v>
      </c>
      <c r="N34" s="87">
        <f t="shared" si="1"/>
        <v>949</v>
      </c>
      <c r="O34" s="9">
        <v>5.14</v>
      </c>
      <c r="P34" s="9">
        <f t="shared" si="2"/>
        <v>4877.8599999999997</v>
      </c>
      <c r="Q34" s="44">
        <f t="shared" si="3"/>
        <v>0</v>
      </c>
      <c r="R34" s="7">
        <f t="shared" si="4"/>
        <v>0</v>
      </c>
      <c r="S34" s="34"/>
      <c r="T34" s="34"/>
      <c r="U34" s="34"/>
      <c r="V34" s="37"/>
    </row>
    <row r="35" spans="1:22" ht="39.950000000000003" customHeight="1" x14ac:dyDescent="0.25">
      <c r="A35" s="90">
        <v>32</v>
      </c>
      <c r="B35" s="91" t="s">
        <v>122</v>
      </c>
      <c r="C35" s="173" t="s">
        <v>313</v>
      </c>
      <c r="D35" s="97" t="s">
        <v>138</v>
      </c>
      <c r="E35" s="101">
        <v>1602</v>
      </c>
      <c r="F35" s="105" t="s">
        <v>169</v>
      </c>
      <c r="G35" s="106" t="s">
        <v>173</v>
      </c>
      <c r="H35" s="106" t="s">
        <v>184</v>
      </c>
      <c r="I35" s="110">
        <f>'Reitoria - SEAL'!J35+ESAG!J35+CEART!J35+FAED!J35+CEAD!J35+CEFID!J35+CERES!J35+CESFI!J35+CCT!J35+CEPLAN!J35+CEAVI!J35+CAV!J35+CEO!J35+CESMO!J35</f>
        <v>86</v>
      </c>
      <c r="J35" s="111">
        <f>'Reitoria - SEAL'!K35+ESAG!K35+CEART!K35+FAED!K35+CEAD!K35+CEFID!K35+CERES!K35+CESFI!K35+CCT!K35+CEPLAN!K35+CEAVI!K35+CAV!K35+CEO!K35+CESMO!K35</f>
        <v>0</v>
      </c>
      <c r="K35" s="111">
        <f>'Reitoria - SEAL'!L35+ESAG!L35+CEART!L35+FAED!L35+CEAD!L35+CEFID!L35+CERES!L35+CESFI!L35+CCT!L35+CEPLAN!L35+CEAVI!L35+CAV!L35+CEO!L35+CESMO!L35</f>
        <v>0</v>
      </c>
      <c r="L35" s="85">
        <f t="shared" si="0"/>
        <v>21</v>
      </c>
      <c r="M35" s="86">
        <f>'Reitoria - SEAL'!O35+'Reitoria - SEAL'!P35+ESAG!Q35+ESAG!P35+CEART!P35+CEART!Q35+FAED!P35+FAED!Q35+CEAD!P35+CEAD!Q35+CEFID!P35+CEFID!Q35+CERES!P35+CERES!Q35+CESFI!P35+CESFI!Q35+CCT!P35+CCT!Q35+CEPLAN!P35+CEPLAN!Q35+CEAVI!P35+CEAVI!Q35+CEPLAN!P35+CEPLAN!Q35+CEAVI!P35+CEAVI!Q35+CAV!P35+CAV!Q35+CEO!P35+CEO!Q35+CESMO!P35+CESMO!Q35</f>
        <v>0</v>
      </c>
      <c r="N35" s="87">
        <f t="shared" si="1"/>
        <v>86</v>
      </c>
      <c r="O35" s="9">
        <v>150</v>
      </c>
      <c r="P35" s="9">
        <f t="shared" si="2"/>
        <v>12900</v>
      </c>
      <c r="Q35" s="44">
        <f t="shared" si="3"/>
        <v>0</v>
      </c>
      <c r="R35" s="7">
        <f t="shared" si="4"/>
        <v>0</v>
      </c>
      <c r="S35" s="34"/>
      <c r="T35" s="34"/>
      <c r="U35" s="34"/>
      <c r="V35" s="37"/>
    </row>
    <row r="36" spans="1:22" ht="39.950000000000003" customHeight="1" x14ac:dyDescent="0.25">
      <c r="A36" s="88">
        <v>33</v>
      </c>
      <c r="B36" s="89" t="s">
        <v>122</v>
      </c>
      <c r="C36" s="172" t="s">
        <v>314</v>
      </c>
      <c r="D36" s="96" t="s">
        <v>138</v>
      </c>
      <c r="E36" s="100">
        <v>1602</v>
      </c>
      <c r="F36" s="104" t="s">
        <v>170</v>
      </c>
      <c r="G36" s="35" t="s">
        <v>173</v>
      </c>
      <c r="H36" s="35" t="s">
        <v>184</v>
      </c>
      <c r="I36" s="110">
        <f>'Reitoria - SEAL'!J36+ESAG!J36+CEART!J36+FAED!J36+CEAD!J36+CEFID!J36+CERES!J36+CESFI!J36+CCT!J36+CEPLAN!J36+CEAVI!J36+CAV!J36+CEO!J36+CESMO!J36</f>
        <v>96</v>
      </c>
      <c r="J36" s="111">
        <f>'Reitoria - SEAL'!K36+ESAG!K36+CEART!K36+FAED!K36+CEAD!K36+CEFID!K36+CERES!K36+CESFI!K36+CCT!K36+CEPLAN!K36+CEAVI!K36+CAV!K36+CEO!K36+CESMO!K36</f>
        <v>0</v>
      </c>
      <c r="K36" s="111">
        <f>'Reitoria - SEAL'!L36+ESAG!L36+CEART!L36+FAED!L36+CEAD!L36+CEFID!L36+CERES!L36+CESFI!L36+CCT!L36+CEPLAN!L36+CEAVI!L36+CAV!L36+CEO!L36+CESMO!L36</f>
        <v>0</v>
      </c>
      <c r="L36" s="85">
        <f t="shared" si="0"/>
        <v>23.5</v>
      </c>
      <c r="M36" s="86">
        <f>'Reitoria - SEAL'!O36+'Reitoria - SEAL'!P36+ESAG!Q36+ESAG!P36+CEART!P36+CEART!Q36+FAED!P36+FAED!Q36+CEAD!P36+CEAD!Q36+CEFID!P36+CEFID!Q36+CERES!P36+CERES!Q36+CESFI!P36+CESFI!Q36+CCT!P36+CCT!Q36+CEPLAN!P36+CEPLAN!Q36+CEAVI!P36+CEAVI!Q36+CEPLAN!P36+CEPLAN!Q36+CEAVI!P36+CEAVI!Q36+CAV!P36+CAV!Q36+CEO!P36+CEO!Q36+CESMO!P36+CESMO!Q36</f>
        <v>0</v>
      </c>
      <c r="N36" s="87">
        <f t="shared" si="1"/>
        <v>96</v>
      </c>
      <c r="O36" s="9">
        <v>315</v>
      </c>
      <c r="P36" s="9">
        <f t="shared" si="2"/>
        <v>30240</v>
      </c>
      <c r="Q36" s="44">
        <f t="shared" si="3"/>
        <v>0</v>
      </c>
      <c r="R36" s="7">
        <f t="shared" si="4"/>
        <v>0</v>
      </c>
      <c r="S36" s="34"/>
      <c r="T36" s="34"/>
      <c r="U36" s="34"/>
      <c r="V36" s="37"/>
    </row>
    <row r="37" spans="1:22" ht="39.950000000000003" customHeight="1" x14ac:dyDescent="0.25">
      <c r="A37" s="94">
        <v>34</v>
      </c>
      <c r="B37" s="95" t="s">
        <v>122</v>
      </c>
      <c r="C37" s="173" t="s">
        <v>315</v>
      </c>
      <c r="D37" s="99" t="s">
        <v>138</v>
      </c>
      <c r="E37" s="103">
        <v>1806</v>
      </c>
      <c r="F37" s="105" t="s">
        <v>171</v>
      </c>
      <c r="G37" s="106" t="s">
        <v>173</v>
      </c>
      <c r="H37" s="106" t="s">
        <v>184</v>
      </c>
      <c r="I37" s="110">
        <f>'Reitoria - SEAL'!J37+ESAG!J37+CEART!J37+FAED!J37+CEAD!J37+CEFID!J37+CERES!J37+CESFI!J37+CCT!J37+CEPLAN!J37+CEAVI!J37+CAV!J37+CEO!J37+CESMO!J37</f>
        <v>74</v>
      </c>
      <c r="J37" s="111">
        <f>'Reitoria - SEAL'!K37+ESAG!K37+CEART!K37+FAED!K37+CEAD!K37+CEFID!K37+CERES!K37+CESFI!K37+CCT!K37+CEPLAN!K37+CEAVI!K37+CAV!K37+CEO!K37+CESMO!K37</f>
        <v>0</v>
      </c>
      <c r="K37" s="111">
        <f>'Reitoria - SEAL'!L37+ESAG!L37+CEART!L37+FAED!L37+CEAD!L37+CEFID!L37+CERES!L37+CESFI!L37+CCT!L37+CEPLAN!L37+CEAVI!L37+CAV!L37+CEO!L37+CESMO!L37</f>
        <v>0</v>
      </c>
      <c r="L37" s="85">
        <f t="shared" si="0"/>
        <v>18</v>
      </c>
      <c r="M37" s="86">
        <f>'Reitoria - SEAL'!O37+'Reitoria - SEAL'!P37+ESAG!Q37+ESAG!P37+CEART!P37+CEART!Q37+FAED!P37+FAED!Q37+CEAD!P37+CEAD!Q37+CEFID!P37+CEFID!Q37+CERES!P37+CERES!Q37+CESFI!P37+CESFI!Q37+CCT!P37+CCT!Q37+CEPLAN!P37+CEPLAN!Q37+CEAVI!P37+CEAVI!Q37+CEPLAN!P37+CEPLAN!Q37+CEAVI!P37+CEAVI!Q37+CAV!P37+CAV!Q37+CEO!P37+CEO!Q37+CESMO!P37+CESMO!Q37</f>
        <v>0</v>
      </c>
      <c r="N37" s="87">
        <f t="shared" si="1"/>
        <v>74</v>
      </c>
      <c r="O37" s="9">
        <v>780</v>
      </c>
      <c r="P37" s="9">
        <f t="shared" si="2"/>
        <v>57720</v>
      </c>
      <c r="Q37" s="44">
        <f t="shared" si="3"/>
        <v>0</v>
      </c>
      <c r="R37" s="7">
        <f t="shared" si="4"/>
        <v>0</v>
      </c>
      <c r="S37" s="34"/>
      <c r="T37" s="34"/>
      <c r="U37" s="34"/>
      <c r="V37" s="37"/>
    </row>
    <row r="38" spans="1:22" ht="39.950000000000003" customHeight="1" x14ac:dyDescent="0.25">
      <c r="I38" s="175">
        <f>SUM(I4:I37)</f>
        <v>112241</v>
      </c>
      <c r="J38" s="40"/>
      <c r="K38" s="41"/>
      <c r="L38" s="41"/>
      <c r="M38" s="41"/>
      <c r="N38" s="42"/>
      <c r="O38" s="43"/>
      <c r="P38" s="84">
        <f>SUM(P4:P37)</f>
        <v>964335.14</v>
      </c>
      <c r="Q38" s="84">
        <f>SUM(Q4:Q37)</f>
        <v>0</v>
      </c>
      <c r="R38" s="84">
        <f>SUM(R4:R37)</f>
        <v>0</v>
      </c>
      <c r="S38" s="50"/>
      <c r="T38" s="50"/>
      <c r="U38" s="50"/>
      <c r="V38" s="50"/>
    </row>
    <row r="39" spans="1:22" ht="39.950000000000003" customHeight="1" x14ac:dyDescent="0.25">
      <c r="I39" s="40"/>
      <c r="J39" s="40"/>
      <c r="K39" s="41"/>
      <c r="L39" s="41"/>
      <c r="M39" s="41"/>
      <c r="N39" s="42"/>
      <c r="O39" s="43"/>
      <c r="S39" s="50"/>
      <c r="T39" s="50"/>
      <c r="U39" s="50"/>
      <c r="V39" s="50"/>
    </row>
    <row r="40" spans="1:22" ht="39.950000000000003" customHeight="1" x14ac:dyDescent="0.25">
      <c r="I40" s="40"/>
      <c r="J40" s="40"/>
      <c r="K40" s="41"/>
      <c r="L40" s="41"/>
      <c r="M40" s="41"/>
      <c r="N40" s="42"/>
      <c r="O40" s="43"/>
      <c r="S40" s="50"/>
      <c r="T40" s="50"/>
      <c r="U40" s="50"/>
      <c r="V40" s="50"/>
    </row>
    <row r="41" spans="1:22" ht="39.950000000000003" customHeight="1" x14ac:dyDescent="0.25">
      <c r="I41" s="40"/>
      <c r="J41" s="40"/>
      <c r="K41" s="41"/>
      <c r="L41" s="41"/>
      <c r="M41" s="41"/>
      <c r="N41" s="42"/>
      <c r="O41" s="43"/>
      <c r="S41" s="50"/>
      <c r="T41" s="50"/>
      <c r="U41" s="50"/>
      <c r="V41" s="50"/>
    </row>
    <row r="42" spans="1:22" ht="39.950000000000003" customHeight="1" x14ac:dyDescent="0.25">
      <c r="I42" s="40"/>
      <c r="J42" s="40"/>
      <c r="K42" s="41"/>
      <c r="L42" s="41"/>
      <c r="M42" s="41"/>
      <c r="N42" s="42"/>
      <c r="O42" s="43"/>
      <c r="S42" s="50"/>
      <c r="T42" s="50"/>
      <c r="U42" s="50"/>
      <c r="V42" s="50"/>
    </row>
    <row r="43" spans="1:22" ht="39.950000000000003" customHeight="1" x14ac:dyDescent="0.25">
      <c r="I43" s="40"/>
      <c r="J43" s="40"/>
      <c r="K43" s="41"/>
      <c r="L43" s="41"/>
      <c r="M43" s="41"/>
      <c r="N43" s="42"/>
      <c r="O43" s="43"/>
      <c r="S43" s="50"/>
      <c r="T43" s="50"/>
      <c r="U43" s="50"/>
      <c r="V43" s="50"/>
    </row>
    <row r="44" spans="1:22" ht="39.950000000000003" customHeight="1" x14ac:dyDescent="0.25">
      <c r="I44" s="40"/>
      <c r="J44" s="40"/>
      <c r="K44" s="41"/>
      <c r="L44" s="41"/>
      <c r="M44" s="41"/>
      <c r="N44" s="42"/>
      <c r="O44" s="43"/>
      <c r="S44" s="50"/>
      <c r="T44" s="50"/>
      <c r="U44" s="50"/>
      <c r="V44" s="50"/>
    </row>
    <row r="45" spans="1:22" ht="39.950000000000003" customHeight="1" x14ac:dyDescent="0.25">
      <c r="I45" s="40"/>
      <c r="J45" s="40"/>
      <c r="K45" s="41"/>
      <c r="L45" s="41"/>
      <c r="M45" s="41"/>
      <c r="N45" s="42"/>
      <c r="O45" s="43"/>
      <c r="S45" s="50"/>
      <c r="T45" s="50"/>
      <c r="U45" s="50"/>
      <c r="V45" s="50"/>
    </row>
    <row r="46" spans="1:22" ht="39.950000000000003" customHeight="1" x14ac:dyDescent="0.25">
      <c r="I46" s="40"/>
      <c r="J46" s="40"/>
      <c r="K46" s="41"/>
      <c r="L46" s="41"/>
      <c r="M46" s="41"/>
      <c r="N46" s="42"/>
      <c r="O46" s="43"/>
      <c r="S46" s="50"/>
      <c r="T46" s="50"/>
      <c r="U46" s="50"/>
      <c r="V46" s="50"/>
    </row>
    <row r="47" spans="1:22" ht="39.950000000000003" customHeight="1" x14ac:dyDescent="0.25">
      <c r="I47" s="40"/>
      <c r="J47" s="40"/>
      <c r="K47" s="41"/>
      <c r="L47" s="41"/>
      <c r="M47" s="41"/>
      <c r="N47" s="42"/>
      <c r="O47" s="43"/>
      <c r="S47" s="50"/>
      <c r="T47" s="50"/>
      <c r="U47" s="50"/>
      <c r="V47" s="50"/>
    </row>
    <row r="48" spans="1:22" ht="39.950000000000003" customHeight="1" x14ac:dyDescent="0.25">
      <c r="I48" s="40"/>
      <c r="J48" s="40"/>
      <c r="K48" s="41"/>
      <c r="L48" s="41"/>
      <c r="M48" s="41"/>
      <c r="N48" s="42"/>
      <c r="O48" s="43"/>
      <c r="S48" s="50"/>
      <c r="T48" s="50"/>
      <c r="U48" s="50"/>
      <c r="V48" s="50"/>
    </row>
    <row r="49" spans="9:22" ht="39.950000000000003" customHeight="1" x14ac:dyDescent="0.25">
      <c r="I49" s="40"/>
      <c r="J49" s="40"/>
      <c r="K49" s="41"/>
      <c r="L49" s="41"/>
      <c r="M49" s="41"/>
      <c r="N49" s="42"/>
      <c r="O49" s="43"/>
      <c r="S49" s="50"/>
      <c r="T49" s="50"/>
      <c r="U49" s="50"/>
      <c r="V49" s="50"/>
    </row>
    <row r="50" spans="9:22" ht="39.950000000000003" customHeight="1" x14ac:dyDescent="0.25">
      <c r="I50" s="40"/>
      <c r="J50" s="40"/>
      <c r="K50" s="41"/>
      <c r="L50" s="41"/>
      <c r="M50" s="41"/>
      <c r="N50" s="42"/>
      <c r="O50" s="43"/>
      <c r="S50" s="50"/>
      <c r="T50" s="50"/>
      <c r="U50" s="50"/>
      <c r="V50" s="50"/>
    </row>
    <row r="51" spans="9:22" ht="39.950000000000003" customHeight="1" x14ac:dyDescent="0.25">
      <c r="I51" s="40"/>
      <c r="J51" s="40"/>
      <c r="K51" s="41"/>
      <c r="L51" s="41"/>
      <c r="M51" s="41"/>
      <c r="N51" s="42"/>
      <c r="O51" s="43"/>
      <c r="S51" s="50"/>
      <c r="T51" s="50"/>
      <c r="U51" s="50"/>
      <c r="V51" s="50"/>
    </row>
    <row r="52" spans="9:22" ht="39.950000000000003" customHeight="1" x14ac:dyDescent="0.25">
      <c r="I52" s="40"/>
      <c r="J52" s="40"/>
      <c r="K52" s="41"/>
      <c r="L52" s="41"/>
      <c r="M52" s="41"/>
      <c r="N52" s="42"/>
      <c r="O52" s="43"/>
      <c r="S52" s="50"/>
      <c r="T52" s="50"/>
      <c r="U52" s="50"/>
      <c r="V52" s="50"/>
    </row>
    <row r="53" spans="9:22" ht="39.950000000000003" customHeight="1" x14ac:dyDescent="0.25">
      <c r="I53" s="40"/>
      <c r="J53" s="40"/>
      <c r="K53" s="41"/>
      <c r="L53" s="41"/>
      <c r="M53" s="41"/>
      <c r="N53" s="42"/>
      <c r="O53" s="43"/>
      <c r="S53" s="50"/>
      <c r="T53" s="50"/>
      <c r="U53" s="50"/>
      <c r="V53" s="50"/>
    </row>
    <row r="54" spans="9:22" ht="39.950000000000003" customHeight="1" x14ac:dyDescent="0.25">
      <c r="I54" s="40"/>
      <c r="J54" s="40"/>
      <c r="K54" s="41"/>
      <c r="L54" s="41"/>
      <c r="M54" s="41"/>
      <c r="N54" s="42"/>
      <c r="O54" s="43"/>
      <c r="S54" s="50"/>
      <c r="T54" s="50"/>
      <c r="U54" s="50"/>
      <c r="V54" s="50"/>
    </row>
    <row r="55" spans="9:22" ht="39.950000000000003" customHeight="1" x14ac:dyDescent="0.25">
      <c r="I55" s="40"/>
      <c r="J55" s="40"/>
      <c r="K55" s="41"/>
      <c r="L55" s="41"/>
      <c r="M55" s="41"/>
      <c r="N55" s="42"/>
      <c r="O55" s="43"/>
      <c r="S55" s="50"/>
      <c r="T55" s="50"/>
      <c r="U55" s="50"/>
      <c r="V55" s="50"/>
    </row>
    <row r="56" spans="9:22" ht="39.950000000000003" customHeight="1" x14ac:dyDescent="0.25">
      <c r="I56" s="40"/>
      <c r="J56" s="40"/>
      <c r="K56" s="41"/>
      <c r="L56" s="41"/>
      <c r="M56" s="41"/>
      <c r="N56" s="42"/>
      <c r="O56" s="43"/>
      <c r="S56" s="50"/>
      <c r="T56" s="50"/>
      <c r="U56" s="50"/>
      <c r="V56" s="50"/>
    </row>
    <row r="57" spans="9:22" ht="39.950000000000003" customHeight="1" x14ac:dyDescent="0.25">
      <c r="I57" s="40"/>
      <c r="J57" s="40"/>
      <c r="K57" s="41"/>
      <c r="L57" s="41"/>
      <c r="M57" s="41"/>
      <c r="N57" s="42"/>
      <c r="O57" s="43"/>
      <c r="S57" s="50"/>
      <c r="T57" s="50"/>
      <c r="U57" s="50"/>
      <c r="V57" s="50"/>
    </row>
    <row r="58" spans="9:22" ht="39.950000000000003" customHeight="1" x14ac:dyDescent="0.25">
      <c r="I58" s="40"/>
      <c r="J58" s="40"/>
      <c r="K58" s="41"/>
      <c r="L58" s="41"/>
      <c r="M58" s="41"/>
      <c r="N58" s="42"/>
      <c r="O58" s="43"/>
      <c r="S58" s="50"/>
      <c r="T58" s="50"/>
      <c r="U58" s="50"/>
      <c r="V58" s="50"/>
    </row>
    <row r="59" spans="9:22" ht="39.950000000000003" customHeight="1" x14ac:dyDescent="0.25">
      <c r="I59" s="40"/>
      <c r="J59" s="40"/>
      <c r="K59" s="41"/>
      <c r="L59" s="41"/>
      <c r="M59" s="41"/>
      <c r="N59" s="42"/>
      <c r="O59" s="43"/>
      <c r="S59" s="50"/>
      <c r="T59" s="50"/>
      <c r="U59" s="50"/>
      <c r="V59" s="50"/>
    </row>
    <row r="60" spans="9:22" ht="39.950000000000003" customHeight="1" x14ac:dyDescent="0.25">
      <c r="I60" s="40"/>
      <c r="J60" s="40"/>
      <c r="K60" s="41"/>
      <c r="L60" s="41"/>
      <c r="M60" s="41"/>
      <c r="N60" s="42"/>
      <c r="O60" s="43"/>
      <c r="S60" s="50"/>
      <c r="T60" s="50"/>
      <c r="U60" s="50"/>
      <c r="V60" s="50"/>
    </row>
    <row r="61" spans="9:22" ht="39.950000000000003" customHeight="1" x14ac:dyDescent="0.25">
      <c r="I61" s="40"/>
      <c r="J61" s="40"/>
      <c r="K61" s="41"/>
      <c r="L61" s="41"/>
      <c r="M61" s="41"/>
      <c r="N61" s="42"/>
      <c r="O61" s="43"/>
      <c r="S61" s="50"/>
      <c r="T61" s="50"/>
      <c r="U61" s="50"/>
      <c r="V61" s="50"/>
    </row>
    <row r="62" spans="9:22" ht="39.950000000000003" customHeight="1" x14ac:dyDescent="0.25">
      <c r="I62" s="40"/>
      <c r="J62" s="40"/>
      <c r="K62" s="41"/>
      <c r="L62" s="41"/>
      <c r="M62" s="41"/>
      <c r="N62" s="42"/>
      <c r="O62" s="43"/>
      <c r="S62" s="50"/>
      <c r="T62" s="50"/>
      <c r="U62" s="50"/>
      <c r="V62" s="50"/>
    </row>
    <row r="63" spans="9:22" ht="39.950000000000003" customHeight="1" x14ac:dyDescent="0.25">
      <c r="I63" s="40"/>
      <c r="J63" s="40"/>
      <c r="K63" s="41"/>
      <c r="L63" s="41"/>
      <c r="M63" s="41"/>
      <c r="N63" s="42"/>
      <c r="O63" s="43"/>
      <c r="S63" s="50"/>
      <c r="T63" s="50"/>
      <c r="U63" s="50"/>
      <c r="V63" s="50"/>
    </row>
    <row r="64" spans="9:22" ht="39.950000000000003" customHeight="1" x14ac:dyDescent="0.25">
      <c r="I64" s="40"/>
      <c r="J64" s="40"/>
      <c r="K64" s="41"/>
      <c r="L64" s="41"/>
      <c r="M64" s="41"/>
      <c r="N64" s="42"/>
      <c r="O64" s="43"/>
      <c r="S64" s="50"/>
      <c r="T64" s="50"/>
      <c r="U64" s="50"/>
      <c r="V64" s="50"/>
    </row>
    <row r="65" spans="9:22" ht="39.950000000000003" customHeight="1" x14ac:dyDescent="0.25">
      <c r="I65" s="40"/>
      <c r="J65" s="40"/>
      <c r="K65" s="41"/>
      <c r="L65" s="41"/>
      <c r="M65" s="41"/>
      <c r="N65" s="42"/>
      <c r="O65" s="43"/>
      <c r="S65" s="50"/>
      <c r="T65" s="50"/>
      <c r="U65" s="50"/>
      <c r="V65" s="50"/>
    </row>
    <row r="66" spans="9:22" ht="39.950000000000003" customHeight="1" x14ac:dyDescent="0.25">
      <c r="I66" s="40"/>
      <c r="J66" s="40"/>
      <c r="K66" s="41"/>
      <c r="L66" s="41"/>
      <c r="M66" s="41"/>
      <c r="N66" s="42"/>
      <c r="O66" s="43"/>
      <c r="S66" s="50"/>
      <c r="T66" s="50"/>
      <c r="U66" s="50"/>
      <c r="V66" s="50"/>
    </row>
    <row r="67" spans="9:22" ht="39.950000000000003" customHeight="1" x14ac:dyDescent="0.25">
      <c r="I67" s="40"/>
      <c r="J67" s="40"/>
      <c r="K67" s="41"/>
      <c r="L67" s="41"/>
      <c r="M67" s="41"/>
      <c r="N67" s="42"/>
      <c r="O67" s="43"/>
      <c r="S67" s="50"/>
      <c r="T67" s="50"/>
      <c r="U67" s="50"/>
      <c r="V67" s="50"/>
    </row>
    <row r="68" spans="9:22" ht="39.950000000000003" customHeight="1" x14ac:dyDescent="0.25">
      <c r="I68" s="40"/>
      <c r="J68" s="40"/>
      <c r="K68" s="41"/>
      <c r="L68" s="41"/>
      <c r="M68" s="41"/>
      <c r="N68" s="42"/>
      <c r="O68" s="43"/>
      <c r="S68" s="50"/>
      <c r="T68" s="50"/>
      <c r="U68" s="50"/>
      <c r="V68" s="50"/>
    </row>
    <row r="69" spans="9:22" ht="39.950000000000003" customHeight="1" x14ac:dyDescent="0.25">
      <c r="I69" s="40"/>
      <c r="J69" s="40"/>
      <c r="K69" s="41"/>
      <c r="L69" s="41"/>
      <c r="M69" s="41"/>
      <c r="N69" s="42"/>
      <c r="O69" s="43"/>
      <c r="S69" s="50"/>
      <c r="T69" s="50"/>
      <c r="U69" s="50"/>
      <c r="V69" s="50"/>
    </row>
    <row r="70" spans="9:22" ht="39.950000000000003" customHeight="1" x14ac:dyDescent="0.25">
      <c r="I70" s="40"/>
      <c r="J70" s="40"/>
      <c r="K70" s="41"/>
      <c r="L70" s="41"/>
      <c r="M70" s="41"/>
      <c r="N70" s="42"/>
      <c r="O70" s="43"/>
      <c r="S70" s="50"/>
      <c r="T70" s="50"/>
      <c r="U70" s="50"/>
      <c r="V70" s="50"/>
    </row>
    <row r="71" spans="9:22" ht="39.950000000000003" customHeight="1" x14ac:dyDescent="0.25">
      <c r="I71" s="40"/>
      <c r="J71" s="40"/>
      <c r="K71" s="41"/>
      <c r="L71" s="41"/>
      <c r="M71" s="41"/>
      <c r="N71" s="42"/>
      <c r="O71" s="43"/>
      <c r="S71" s="50"/>
      <c r="T71" s="50"/>
      <c r="U71" s="50"/>
      <c r="V71" s="50"/>
    </row>
    <row r="72" spans="9:22" ht="39.950000000000003" customHeight="1" x14ac:dyDescent="0.25">
      <c r="I72" s="40"/>
      <c r="J72" s="40"/>
      <c r="K72" s="41"/>
      <c r="L72" s="41"/>
      <c r="M72" s="41"/>
      <c r="N72" s="42"/>
      <c r="O72" s="43"/>
      <c r="S72" s="50"/>
      <c r="T72" s="50"/>
      <c r="U72" s="50"/>
      <c r="V72" s="50"/>
    </row>
    <row r="73" spans="9:22" ht="39.950000000000003" customHeight="1" x14ac:dyDescent="0.25">
      <c r="I73" s="40"/>
      <c r="J73" s="40"/>
      <c r="K73" s="41"/>
      <c r="L73" s="41"/>
      <c r="M73" s="41"/>
      <c r="N73" s="42"/>
      <c r="O73" s="43"/>
      <c r="S73" s="50"/>
      <c r="T73" s="50"/>
      <c r="U73" s="50"/>
      <c r="V73" s="50"/>
    </row>
    <row r="74" spans="9:22" ht="39.950000000000003" customHeight="1" x14ac:dyDescent="0.25">
      <c r="I74" s="40"/>
      <c r="J74" s="40"/>
      <c r="K74" s="41"/>
      <c r="L74" s="41"/>
      <c r="M74" s="41"/>
      <c r="N74" s="42"/>
      <c r="O74" s="43"/>
      <c r="S74" s="50"/>
      <c r="T74" s="50"/>
      <c r="U74" s="50"/>
      <c r="V74" s="50"/>
    </row>
    <row r="75" spans="9:22" ht="39.950000000000003" customHeight="1" x14ac:dyDescent="0.25">
      <c r="I75" s="40"/>
      <c r="J75" s="40"/>
      <c r="K75" s="41"/>
      <c r="L75" s="41"/>
      <c r="M75" s="41"/>
      <c r="N75" s="42"/>
      <c r="O75" s="43"/>
      <c r="S75" s="50"/>
      <c r="T75" s="50"/>
      <c r="U75" s="50"/>
      <c r="V75" s="50"/>
    </row>
    <row r="76" spans="9:22" ht="39.950000000000003" customHeight="1" x14ac:dyDescent="0.25">
      <c r="I76" s="40"/>
      <c r="J76" s="40"/>
      <c r="K76" s="41"/>
      <c r="L76" s="41"/>
      <c r="M76" s="41"/>
      <c r="N76" s="42"/>
      <c r="O76" s="43"/>
      <c r="S76" s="50"/>
      <c r="T76" s="50"/>
      <c r="U76" s="50"/>
      <c r="V76" s="50"/>
    </row>
    <row r="77" spans="9:22" ht="39.950000000000003" customHeight="1" x14ac:dyDescent="0.25">
      <c r="I77" s="40"/>
      <c r="J77" s="40"/>
      <c r="K77" s="41"/>
      <c r="L77" s="41"/>
      <c r="M77" s="41"/>
      <c r="N77" s="42"/>
      <c r="O77" s="43"/>
      <c r="S77" s="50"/>
      <c r="T77" s="50"/>
      <c r="U77" s="50"/>
      <c r="V77" s="50"/>
    </row>
    <row r="78" spans="9:22" ht="39.950000000000003" customHeight="1" x14ac:dyDescent="0.25">
      <c r="S78" s="50"/>
      <c r="T78" s="50"/>
      <c r="U78" s="50"/>
      <c r="V78" s="50"/>
    </row>
    <row r="79" spans="9:22" ht="39.950000000000003" customHeight="1" x14ac:dyDescent="0.25">
      <c r="S79" s="50"/>
      <c r="T79" s="50"/>
      <c r="U79" s="50"/>
      <c r="V79" s="50"/>
    </row>
    <row r="80" spans="9:22" ht="39.950000000000003" customHeight="1" x14ac:dyDescent="0.25">
      <c r="S80" s="50"/>
      <c r="T80" s="50"/>
      <c r="U80" s="50"/>
      <c r="V80" s="50"/>
    </row>
    <row r="81" spans="19:22" ht="39.950000000000003" customHeight="1" x14ac:dyDescent="0.25">
      <c r="S81" s="50"/>
      <c r="T81" s="50"/>
      <c r="U81" s="50"/>
      <c r="V81" s="50"/>
    </row>
    <row r="82" spans="19:22" ht="39.950000000000003" customHeight="1" x14ac:dyDescent="0.25">
      <c r="S82" s="50"/>
      <c r="T82" s="50"/>
      <c r="U82" s="50"/>
      <c r="V82" s="50"/>
    </row>
    <row r="83" spans="19:22" ht="39.950000000000003" customHeight="1" x14ac:dyDescent="0.25">
      <c r="S83" s="50"/>
      <c r="T83" s="50"/>
      <c r="U83" s="50"/>
      <c r="V83" s="50"/>
    </row>
    <row r="84" spans="19:22" ht="39.950000000000003" customHeight="1" x14ac:dyDescent="0.25">
      <c r="S84" s="50"/>
      <c r="T84" s="50"/>
      <c r="U84" s="50"/>
      <c r="V84" s="50"/>
    </row>
    <row r="85" spans="19:22" ht="39.950000000000003" customHeight="1" x14ac:dyDescent="0.25">
      <c r="S85" s="50"/>
      <c r="T85" s="50"/>
      <c r="U85" s="50"/>
      <c r="V85" s="50"/>
    </row>
    <row r="86" spans="19:22" ht="39.950000000000003" customHeight="1" x14ac:dyDescent="0.25">
      <c r="S86" s="50"/>
      <c r="T86" s="50"/>
      <c r="U86" s="50"/>
      <c r="V86" s="50"/>
    </row>
    <row r="87" spans="19:22" ht="39.950000000000003" customHeight="1" x14ac:dyDescent="0.25">
      <c r="S87" s="50"/>
      <c r="T87" s="50"/>
      <c r="U87" s="50"/>
      <c r="V87" s="50"/>
    </row>
    <row r="88" spans="19:22" ht="39.950000000000003" customHeight="1" x14ac:dyDescent="0.25">
      <c r="S88" s="50"/>
      <c r="T88" s="50"/>
      <c r="U88" s="50"/>
      <c r="V88" s="50"/>
    </row>
    <row r="89" spans="19:22" ht="39.950000000000003" customHeight="1" x14ac:dyDescent="0.25">
      <c r="S89" s="50"/>
      <c r="T89" s="50"/>
      <c r="U89" s="50"/>
      <c r="V89" s="50"/>
    </row>
    <row r="90" spans="19:22" ht="39.950000000000003" customHeight="1" x14ac:dyDescent="0.25">
      <c r="S90" s="50"/>
      <c r="T90" s="50"/>
      <c r="U90" s="50"/>
      <c r="V90" s="50"/>
    </row>
    <row r="91" spans="19:22" ht="39.950000000000003" customHeight="1" x14ac:dyDescent="0.25">
      <c r="S91" s="50"/>
      <c r="T91" s="50"/>
      <c r="U91" s="50"/>
      <c r="V91" s="50"/>
    </row>
    <row r="92" spans="19:22" ht="39.950000000000003" customHeight="1" x14ac:dyDescent="0.25">
      <c r="S92" s="50"/>
      <c r="T92" s="50"/>
      <c r="U92" s="50"/>
      <c r="V92" s="50"/>
    </row>
    <row r="93" spans="19:22" ht="39.950000000000003" customHeight="1" x14ac:dyDescent="0.25">
      <c r="S93" s="50"/>
      <c r="T93" s="50"/>
      <c r="U93" s="50"/>
      <c r="V93" s="50"/>
    </row>
    <row r="94" spans="19:22" ht="39.950000000000003" customHeight="1" x14ac:dyDescent="0.25">
      <c r="S94" s="50"/>
      <c r="T94" s="50"/>
      <c r="U94" s="50"/>
      <c r="V94" s="50"/>
    </row>
    <row r="95" spans="19:22" ht="39.950000000000003" customHeight="1" x14ac:dyDescent="0.25">
      <c r="S95" s="50"/>
      <c r="T95" s="51"/>
      <c r="U95" s="52"/>
      <c r="V95" s="53"/>
    </row>
    <row r="96" spans="19:22" ht="39.950000000000003" customHeight="1" x14ac:dyDescent="0.25">
      <c r="S96" s="48"/>
      <c r="T96" s="48"/>
      <c r="U96" s="48"/>
      <c r="V96" s="49"/>
    </row>
    <row r="97" spans="19:22" ht="39.950000000000003" customHeight="1" x14ac:dyDescent="0.25">
      <c r="S97" s="34"/>
      <c r="T97" s="34"/>
      <c r="U97" s="34"/>
      <c r="V97" s="37"/>
    </row>
    <row r="98" spans="19:22" ht="39.950000000000003" customHeight="1" x14ac:dyDescent="0.25">
      <c r="S98" s="34"/>
      <c r="T98" s="34"/>
      <c r="U98" s="34"/>
      <c r="V98" s="37"/>
    </row>
    <row r="99" spans="19:22" ht="39.950000000000003" customHeight="1" x14ac:dyDescent="0.25">
      <c r="S99" s="34"/>
      <c r="T99" s="34"/>
      <c r="U99" s="34"/>
      <c r="V99" s="37"/>
    </row>
    <row r="100" spans="19:22" ht="39.950000000000003" customHeight="1" x14ac:dyDescent="0.25">
      <c r="S100" s="34"/>
      <c r="T100" s="34"/>
      <c r="U100" s="34"/>
      <c r="V100" s="37"/>
    </row>
    <row r="101" spans="19:22" ht="39.950000000000003" customHeight="1" x14ac:dyDescent="0.25">
      <c r="S101" s="34"/>
      <c r="T101" s="34"/>
      <c r="U101" s="34"/>
      <c r="V101" s="37"/>
    </row>
    <row r="102" spans="19:22" ht="39.950000000000003" customHeight="1" x14ac:dyDescent="0.25">
      <c r="S102" s="34"/>
      <c r="T102" s="34"/>
      <c r="U102" s="34"/>
      <c r="V102" s="37"/>
    </row>
    <row r="103" spans="19:22" ht="39.950000000000003" customHeight="1" x14ac:dyDescent="0.25">
      <c r="S103" s="34"/>
      <c r="T103" s="34"/>
      <c r="U103" s="34"/>
      <c r="V103" s="37"/>
    </row>
    <row r="104" spans="19:22" ht="39.950000000000003" customHeight="1" x14ac:dyDescent="0.25">
      <c r="S104" s="34"/>
      <c r="T104" s="34"/>
      <c r="U104" s="34"/>
      <c r="V104" s="37"/>
    </row>
    <row r="105" spans="19:22" ht="39.950000000000003" customHeight="1" x14ac:dyDescent="0.25">
      <c r="S105" s="34"/>
      <c r="T105" s="34"/>
      <c r="U105" s="34"/>
      <c r="V105" s="37"/>
    </row>
    <row r="106" spans="19:22" ht="39.950000000000003" customHeight="1" x14ac:dyDescent="0.25">
      <c r="S106" s="34"/>
      <c r="T106" s="34"/>
      <c r="U106" s="34"/>
      <c r="V106" s="37"/>
    </row>
    <row r="107" spans="19:22" ht="39.950000000000003" customHeight="1" x14ac:dyDescent="0.25">
      <c r="S107" s="34"/>
      <c r="T107" s="34"/>
      <c r="U107" s="34"/>
      <c r="V107" s="37"/>
    </row>
    <row r="108" spans="19:22" ht="39.950000000000003" customHeight="1" x14ac:dyDescent="0.25">
      <c r="S108" s="34"/>
      <c r="T108" s="34"/>
      <c r="U108" s="34"/>
      <c r="V108" s="37"/>
    </row>
    <row r="109" spans="19:22" ht="39.950000000000003" customHeight="1" x14ac:dyDescent="0.25">
      <c r="S109" s="34"/>
      <c r="T109" s="34"/>
      <c r="U109" s="34"/>
      <c r="V109" s="37"/>
    </row>
    <row r="110" spans="19:22" ht="39.950000000000003" customHeight="1" x14ac:dyDescent="0.25">
      <c r="S110" s="34"/>
      <c r="T110" s="34"/>
      <c r="U110" s="34"/>
      <c r="V110" s="37"/>
    </row>
    <row r="111" spans="19:22" ht="39.950000000000003" customHeight="1" x14ac:dyDescent="0.25">
      <c r="S111" s="34"/>
      <c r="T111" s="34"/>
      <c r="U111" s="34"/>
      <c r="V111" s="37"/>
    </row>
    <row r="112" spans="19:22" ht="39.950000000000003" customHeight="1" x14ac:dyDescent="0.25">
      <c r="S112" s="34"/>
      <c r="T112" s="34"/>
      <c r="U112" s="34"/>
      <c r="V112" s="37"/>
    </row>
    <row r="113" spans="19:22" ht="39.950000000000003" customHeight="1" x14ac:dyDescent="0.25">
      <c r="S113" s="34"/>
      <c r="T113" s="34"/>
      <c r="U113" s="34"/>
      <c r="V113" s="37"/>
    </row>
    <row r="114" spans="19:22" ht="39.950000000000003" customHeight="1" x14ac:dyDescent="0.25">
      <c r="S114" s="34"/>
      <c r="T114" s="34"/>
      <c r="U114" s="34"/>
      <c r="V114" s="37"/>
    </row>
    <row r="115" spans="19:22" ht="39.950000000000003" customHeight="1" x14ac:dyDescent="0.25">
      <c r="S115" s="34"/>
      <c r="T115" s="34"/>
      <c r="U115" s="34"/>
      <c r="V115" s="37"/>
    </row>
  </sheetData>
  <autoFilter ref="A3:R3" xr:uid="{00000000-0001-0000-0900-000000000000}"/>
  <mergeCells count="5">
    <mergeCell ref="S2:V2"/>
    <mergeCell ref="I1:R1"/>
    <mergeCell ref="A2:R2"/>
    <mergeCell ref="A1:B1"/>
    <mergeCell ref="C1:H1"/>
  </mergeCells>
  <conditionalFormatting sqref="N4:N37">
    <cfRule type="cellIs" dxfId="4" priority="1" operator="less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1CE42-A8AC-4AC4-919D-D3137547F7AD}">
  <sheetPr>
    <tabColor theme="3" tint="0.39997558519241921"/>
  </sheetPr>
  <dimension ref="A1:AL37"/>
  <sheetViews>
    <sheetView zoomScale="70" zoomScaleNormal="70" workbookViewId="0">
      <selection activeCell="Y38" sqref="Y38"/>
    </sheetView>
  </sheetViews>
  <sheetFormatPr defaultColWidth="9.7109375" defaultRowHeight="39.950000000000003" customHeight="1" x14ac:dyDescent="0.25"/>
  <cols>
    <col min="1" max="1" width="10" style="1" customWidth="1"/>
    <col min="2" max="4" width="27.42578125" style="1" customWidth="1"/>
    <col min="5" max="5" width="18.42578125" style="15" customWidth="1"/>
    <col min="6" max="6" width="15.85546875" style="1" customWidth="1"/>
    <col min="7" max="7" width="13.5703125" style="1" customWidth="1"/>
    <col min="8" max="8" width="14.7109375" style="1" customWidth="1"/>
    <col min="9" max="9" width="12.5703125" style="4" customWidth="1"/>
    <col min="10" max="24" width="13.28515625" style="16" customWidth="1"/>
    <col min="25" max="25" width="19.85546875" style="5" bestFit="1" customWidth="1"/>
    <col min="26" max="26" width="16" style="2" customWidth="1"/>
    <col min="27" max="27" width="20.42578125" style="2" bestFit="1" customWidth="1"/>
    <col min="28" max="34" width="14.42578125" style="2" customWidth="1"/>
    <col min="35" max="35" width="14.28515625" style="2" customWidth="1"/>
    <col min="36" max="36" width="14.7109375" style="2" customWidth="1"/>
    <col min="37" max="37" width="16.5703125" style="2" customWidth="1"/>
    <col min="38" max="38" width="17" style="2" customWidth="1"/>
    <col min="39" max="16384" width="9.7109375" style="2"/>
  </cols>
  <sheetData>
    <row r="1" spans="1:38" ht="45" x14ac:dyDescent="0.25">
      <c r="A1" s="237" t="s">
        <v>109</v>
      </c>
      <c r="B1" s="238"/>
      <c r="C1" s="238"/>
      <c r="D1" s="239" t="s">
        <v>186</v>
      </c>
      <c r="E1" s="239"/>
      <c r="F1" s="239"/>
      <c r="G1" s="239"/>
      <c r="H1" s="239"/>
      <c r="I1" s="237" t="s">
        <v>187</v>
      </c>
      <c r="J1" s="238"/>
      <c r="K1" s="238"/>
      <c r="L1" s="238"/>
      <c r="M1" s="238"/>
      <c r="N1" s="238"/>
      <c r="O1" s="238"/>
      <c r="P1" s="238"/>
      <c r="Q1" s="238"/>
      <c r="R1" s="238"/>
      <c r="S1" s="238"/>
      <c r="T1" s="238"/>
      <c r="U1" s="238"/>
      <c r="V1" s="238"/>
      <c r="W1" s="238"/>
      <c r="X1" s="238"/>
      <c r="Y1" s="238"/>
      <c r="Z1" s="238"/>
      <c r="AA1" s="238"/>
      <c r="AB1" s="120" t="s">
        <v>192</v>
      </c>
      <c r="AC1" s="120" t="s">
        <v>189</v>
      </c>
      <c r="AD1" s="120" t="s">
        <v>189</v>
      </c>
      <c r="AE1" s="120" t="s">
        <v>189</v>
      </c>
      <c r="AF1" s="120" t="s">
        <v>189</v>
      </c>
      <c r="AG1" s="120" t="s">
        <v>189</v>
      </c>
      <c r="AH1" s="120" t="s">
        <v>189</v>
      </c>
      <c r="AI1" s="120" t="s">
        <v>189</v>
      </c>
      <c r="AJ1" s="120" t="s">
        <v>189</v>
      </c>
      <c r="AK1" s="120" t="s">
        <v>192</v>
      </c>
      <c r="AL1" s="120" t="s">
        <v>189</v>
      </c>
    </row>
    <row r="2" spans="1:38" ht="29.25" customHeight="1" thickBot="1" x14ac:dyDescent="0.3">
      <c r="A2" s="240" t="s">
        <v>18</v>
      </c>
      <c r="B2" s="241"/>
      <c r="C2" s="241"/>
      <c r="D2" s="241"/>
      <c r="E2" s="241"/>
      <c r="F2" s="241"/>
      <c r="G2" s="241"/>
      <c r="H2" s="241"/>
      <c r="I2" s="122"/>
      <c r="J2" s="242" t="s">
        <v>193</v>
      </c>
      <c r="K2" s="243"/>
      <c r="L2" s="244"/>
      <c r="M2" s="245" t="s">
        <v>194</v>
      </c>
      <c r="N2" s="246"/>
      <c r="O2" s="247"/>
      <c r="P2" s="248" t="s">
        <v>195</v>
      </c>
      <c r="Q2" s="249"/>
      <c r="R2" s="250"/>
      <c r="S2" s="251" t="s">
        <v>196</v>
      </c>
      <c r="T2" s="252"/>
      <c r="U2" s="253"/>
      <c r="V2" s="254" t="s">
        <v>197</v>
      </c>
      <c r="W2" s="254"/>
      <c r="X2" s="254"/>
      <c r="Y2" s="254"/>
      <c r="Z2" s="255" t="s">
        <v>198</v>
      </c>
      <c r="AA2" s="255"/>
      <c r="AB2" s="121" t="s">
        <v>190</v>
      </c>
      <c r="AC2" s="121" t="s">
        <v>190</v>
      </c>
      <c r="AD2" s="121" t="s">
        <v>190</v>
      </c>
      <c r="AE2" s="121" t="s">
        <v>190</v>
      </c>
      <c r="AF2" s="121" t="s">
        <v>190</v>
      </c>
      <c r="AG2" s="121" t="s">
        <v>190</v>
      </c>
      <c r="AH2" s="121" t="s">
        <v>190</v>
      </c>
      <c r="AI2" s="121" t="s">
        <v>190</v>
      </c>
      <c r="AJ2" s="121" t="s">
        <v>190</v>
      </c>
      <c r="AK2" s="121" t="s">
        <v>190</v>
      </c>
      <c r="AL2" s="121" t="s">
        <v>190</v>
      </c>
    </row>
    <row r="3" spans="1:38" s="3" customFormat="1" ht="46.5" customHeight="1" x14ac:dyDescent="0.2">
      <c r="A3" s="20" t="s">
        <v>10</v>
      </c>
      <c r="B3" s="21" t="s">
        <v>6</v>
      </c>
      <c r="C3" s="20" t="s">
        <v>21</v>
      </c>
      <c r="D3" s="20" t="s">
        <v>13</v>
      </c>
      <c r="E3" s="21" t="s">
        <v>14</v>
      </c>
      <c r="F3" s="21" t="s">
        <v>15</v>
      </c>
      <c r="G3" s="21" t="s">
        <v>16</v>
      </c>
      <c r="H3" s="21" t="s">
        <v>7</v>
      </c>
      <c r="I3" s="123" t="s">
        <v>19</v>
      </c>
      <c r="J3" s="124" t="s">
        <v>199</v>
      </c>
      <c r="K3" s="125" t="s">
        <v>200</v>
      </c>
      <c r="L3" s="125" t="s">
        <v>201</v>
      </c>
      <c r="M3" s="126" t="s">
        <v>199</v>
      </c>
      <c r="N3" s="126" t="s">
        <v>200</v>
      </c>
      <c r="O3" s="126" t="s">
        <v>201</v>
      </c>
      <c r="P3" s="127" t="s">
        <v>199</v>
      </c>
      <c r="Q3" s="127" t="s">
        <v>200</v>
      </c>
      <c r="R3" s="127" t="s">
        <v>201</v>
      </c>
      <c r="S3" s="128" t="s">
        <v>199</v>
      </c>
      <c r="T3" s="129" t="s">
        <v>200</v>
      </c>
      <c r="U3" s="130" t="s">
        <v>201</v>
      </c>
      <c r="V3" s="140" t="s">
        <v>199</v>
      </c>
      <c r="W3" s="140" t="s">
        <v>202</v>
      </c>
      <c r="X3" s="140" t="s">
        <v>200</v>
      </c>
      <c r="Y3" s="141" t="s">
        <v>201</v>
      </c>
      <c r="Z3" s="146" t="s">
        <v>8</v>
      </c>
      <c r="AA3" s="146" t="s">
        <v>9</v>
      </c>
      <c r="AB3" s="33" t="s">
        <v>191</v>
      </c>
      <c r="AC3" s="33" t="s">
        <v>191</v>
      </c>
      <c r="AD3" s="33" t="s">
        <v>191</v>
      </c>
      <c r="AE3" s="33" t="s">
        <v>191</v>
      </c>
      <c r="AF3" s="33" t="s">
        <v>191</v>
      </c>
      <c r="AG3" s="33" t="s">
        <v>191</v>
      </c>
      <c r="AH3" s="33" t="s">
        <v>191</v>
      </c>
      <c r="AI3" s="33" t="s">
        <v>191</v>
      </c>
      <c r="AJ3" s="33" t="s">
        <v>191</v>
      </c>
      <c r="AK3" s="33" t="s">
        <v>191</v>
      </c>
      <c r="AL3" s="33" t="s">
        <v>191</v>
      </c>
    </row>
    <row r="4" spans="1:38" ht="39.950000000000003" customHeight="1" x14ac:dyDescent="0.25">
      <c r="A4" s="88">
        <v>1</v>
      </c>
      <c r="B4" s="89" t="s">
        <v>111</v>
      </c>
      <c r="C4" s="176" t="s">
        <v>318</v>
      </c>
      <c r="D4" s="96" t="s">
        <v>123</v>
      </c>
      <c r="E4" s="100">
        <v>1703</v>
      </c>
      <c r="F4" s="104">
        <v>504220643</v>
      </c>
      <c r="G4" s="35" t="s">
        <v>172</v>
      </c>
      <c r="H4" s="35" t="s">
        <v>181</v>
      </c>
      <c r="I4" s="119">
        <f>'GESTOR da Ata'!I4</f>
        <v>18304</v>
      </c>
      <c r="J4" s="131">
        <f>IF(ROUNDDOWN($I4*0.5,0)&gt;$Y4,$Y4+M4,ROUNDDOWN($I4*0.5,0))</f>
        <v>9152</v>
      </c>
      <c r="K4" s="132">
        <f>SUMIF($AB$2:$AL$2,$J$2,AB4:AL4)</f>
        <v>0</v>
      </c>
      <c r="L4" s="132">
        <f>J4-K4</f>
        <v>9152</v>
      </c>
      <c r="M4" s="133">
        <f>IF(ROUNDDOWN($I4*0.5,0)&gt;$Y4,$Y4+N4,ROUNDDOWN($I4*0.5,0))</f>
        <v>9152</v>
      </c>
      <c r="N4" s="134">
        <f>SUMIF($AB$2:$AL$2,$M$2,AB4:AL4)</f>
        <v>0</v>
      </c>
      <c r="O4" s="134">
        <f>M4-N4</f>
        <v>9152</v>
      </c>
      <c r="P4" s="135">
        <f>IF(ROUNDDOWN($I4*0.5,0)&gt;$Y4,$Y4+Q4,ROUNDDOWN($I4*0.5,0))</f>
        <v>9152</v>
      </c>
      <c r="Q4" s="136">
        <f>SUMIF($AB$2:$AL$2,$P$2,AB4:AL4)</f>
        <v>0</v>
      </c>
      <c r="R4" s="136">
        <f>P4-Q4</f>
        <v>9152</v>
      </c>
      <c r="S4" s="137">
        <f>IF(ROUNDDOWN($I4*0.5,0)&gt;$Y4,$Y4+T4,ROUNDDOWN($I4*0.5,0))</f>
        <v>9152</v>
      </c>
      <c r="T4" s="138">
        <f>SUMIF($AB$2:$AL$2,$S$2,AB4:AL4)</f>
        <v>0</v>
      </c>
      <c r="U4" s="139">
        <f>S4-T4</f>
        <v>9152</v>
      </c>
      <c r="V4" s="142">
        <f>I4*2</f>
        <v>36608</v>
      </c>
      <c r="W4" s="145">
        <f>'GESTOR da Ata'!M4</f>
        <v>0</v>
      </c>
      <c r="X4" s="145">
        <f>(SUM(AB4:AL4))</f>
        <v>0</v>
      </c>
      <c r="Y4" s="144">
        <f>V4-X4-W4</f>
        <v>36608</v>
      </c>
      <c r="Z4" s="9">
        <v>7.5</v>
      </c>
      <c r="AA4" s="9">
        <f t="shared" ref="AA4:AA37" si="0">Z4*I4</f>
        <v>137280</v>
      </c>
      <c r="AB4" s="35"/>
      <c r="AC4" s="35"/>
      <c r="AD4" s="35"/>
      <c r="AE4" s="35"/>
      <c r="AF4" s="35"/>
      <c r="AG4" s="35"/>
      <c r="AH4" s="35"/>
      <c r="AI4" s="35"/>
      <c r="AJ4" s="118"/>
      <c r="AK4" s="118"/>
      <c r="AL4" s="118"/>
    </row>
    <row r="5" spans="1:38" ht="39.950000000000003" customHeight="1" x14ac:dyDescent="0.25">
      <c r="A5" s="90">
        <v>2</v>
      </c>
      <c r="B5" s="91" t="s">
        <v>112</v>
      </c>
      <c r="C5" s="177" t="s">
        <v>319</v>
      </c>
      <c r="D5" s="97" t="s">
        <v>124</v>
      </c>
      <c r="E5" s="101">
        <v>1703</v>
      </c>
      <c r="F5" s="105" t="s">
        <v>139</v>
      </c>
      <c r="G5" s="106" t="s">
        <v>173</v>
      </c>
      <c r="H5" s="106" t="s">
        <v>181</v>
      </c>
      <c r="I5" s="119">
        <f>'GESTOR da Ata'!I5</f>
        <v>16863</v>
      </c>
      <c r="J5" s="131">
        <f t="shared" ref="J5:J37" si="1">IF(ROUNDDOWN($I5*0.5,0)&gt;$Y5,$Y5+M5,ROUNDDOWN($I5*0.5,0))</f>
        <v>8431</v>
      </c>
      <c r="K5" s="132">
        <f t="shared" ref="K5:K37" si="2">SUMIF($AB$2:$AL$2,$J$2,AB5:AL5)</f>
        <v>0</v>
      </c>
      <c r="L5" s="132">
        <f t="shared" ref="L5:L37" si="3">J5-K5</f>
        <v>8431</v>
      </c>
      <c r="M5" s="133">
        <f t="shared" ref="M5:M37" si="4">IF(ROUNDDOWN($I5*0.5,0)&gt;$Y5,$Y5+N5,ROUNDDOWN($I5*0.5,0))</f>
        <v>8431</v>
      </c>
      <c r="N5" s="134">
        <f t="shared" ref="N5:N37" si="5">SUMIF($AB$2:$AL$2,$M$2,AB5:AL5)</f>
        <v>0</v>
      </c>
      <c r="O5" s="134">
        <f t="shared" ref="O5:O37" si="6">M5-N5</f>
        <v>8431</v>
      </c>
      <c r="P5" s="135">
        <f t="shared" ref="P5:P37" si="7">IF(ROUNDDOWN($I5*0.5,0)&gt;$Y5,$Y5+Q5,ROUNDDOWN($I5*0.5,0))</f>
        <v>8431</v>
      </c>
      <c r="Q5" s="136">
        <f t="shared" ref="Q5:Q37" si="8">SUMIF($AB$2:$AL$2,$P$2,AB5:AL5)</f>
        <v>0</v>
      </c>
      <c r="R5" s="136">
        <f t="shared" ref="R5:R37" si="9">P5-Q5</f>
        <v>8431</v>
      </c>
      <c r="S5" s="137">
        <f t="shared" ref="S5:S37" si="10">IF(ROUNDDOWN($I5*0.5,0)&gt;$Y5,$Y5+T5,ROUNDDOWN($I5*0.5,0))</f>
        <v>8431</v>
      </c>
      <c r="T5" s="138">
        <f t="shared" ref="T5:T37" si="11">SUMIF($AB$2:$AL$2,$S$2,AB5:AL5)</f>
        <v>0</v>
      </c>
      <c r="U5" s="139">
        <f t="shared" ref="U5:U37" si="12">S5-T5</f>
        <v>8431</v>
      </c>
      <c r="V5" s="142">
        <f t="shared" ref="V5:V37" si="13">I5*2</f>
        <v>33726</v>
      </c>
      <c r="W5" s="145">
        <f>'GESTOR da Ata'!M5</f>
        <v>0</v>
      </c>
      <c r="X5" s="143">
        <f t="shared" ref="X5:X37" si="14">(SUM(AB5:AI5))</f>
        <v>0</v>
      </c>
      <c r="Y5" s="144">
        <f t="shared" ref="Y5:Y37" si="15">V5-X5-W5</f>
        <v>33726</v>
      </c>
      <c r="Z5" s="9">
        <v>16.600000000000001</v>
      </c>
      <c r="AA5" s="9">
        <f t="shared" si="0"/>
        <v>279925.80000000005</v>
      </c>
      <c r="AB5" s="35"/>
      <c r="AC5" s="35"/>
      <c r="AD5" s="35"/>
      <c r="AE5" s="35"/>
      <c r="AF5" s="35"/>
      <c r="AG5" s="35"/>
      <c r="AH5" s="35"/>
      <c r="AI5" s="35"/>
      <c r="AJ5" s="118"/>
      <c r="AK5" s="118"/>
      <c r="AL5" s="118"/>
    </row>
    <row r="6" spans="1:38" ht="39.950000000000003" customHeight="1" x14ac:dyDescent="0.25">
      <c r="A6" s="92">
        <v>3</v>
      </c>
      <c r="B6" s="93" t="s">
        <v>113</v>
      </c>
      <c r="C6" s="176" t="s">
        <v>320</v>
      </c>
      <c r="D6" s="96" t="s">
        <v>124</v>
      </c>
      <c r="E6" s="102">
        <v>1703</v>
      </c>
      <c r="F6" s="104" t="s">
        <v>140</v>
      </c>
      <c r="G6" s="35" t="s">
        <v>172</v>
      </c>
      <c r="H6" s="35" t="s">
        <v>181</v>
      </c>
      <c r="I6" s="119">
        <f>'GESTOR da Ata'!I6</f>
        <v>9392</v>
      </c>
      <c r="J6" s="131">
        <f t="shared" si="1"/>
        <v>4696</v>
      </c>
      <c r="K6" s="132">
        <f t="shared" si="2"/>
        <v>0</v>
      </c>
      <c r="L6" s="132">
        <f t="shared" si="3"/>
        <v>4696</v>
      </c>
      <c r="M6" s="133">
        <f t="shared" si="4"/>
        <v>4696</v>
      </c>
      <c r="N6" s="134">
        <f t="shared" si="5"/>
        <v>0</v>
      </c>
      <c r="O6" s="134">
        <f t="shared" si="6"/>
        <v>4696</v>
      </c>
      <c r="P6" s="135">
        <f t="shared" si="7"/>
        <v>4696</v>
      </c>
      <c r="Q6" s="136">
        <f t="shared" si="8"/>
        <v>0</v>
      </c>
      <c r="R6" s="136">
        <f t="shared" si="9"/>
        <v>4696</v>
      </c>
      <c r="S6" s="137">
        <f t="shared" si="10"/>
        <v>4696</v>
      </c>
      <c r="T6" s="138">
        <f t="shared" si="11"/>
        <v>0</v>
      </c>
      <c r="U6" s="139">
        <f t="shared" si="12"/>
        <v>4696</v>
      </c>
      <c r="V6" s="142">
        <f t="shared" si="13"/>
        <v>18784</v>
      </c>
      <c r="W6" s="145">
        <f>'GESTOR da Ata'!M6</f>
        <v>0</v>
      </c>
      <c r="X6" s="143">
        <f t="shared" si="14"/>
        <v>0</v>
      </c>
      <c r="Y6" s="144">
        <f t="shared" si="15"/>
        <v>18784</v>
      </c>
      <c r="Z6" s="9">
        <v>5.9</v>
      </c>
      <c r="AA6" s="9">
        <f t="shared" si="0"/>
        <v>55412.800000000003</v>
      </c>
      <c r="AB6" s="35"/>
      <c r="AC6" s="35"/>
      <c r="AD6" s="35"/>
      <c r="AE6" s="35"/>
      <c r="AF6" s="35"/>
      <c r="AG6" s="35"/>
      <c r="AH6" s="35"/>
      <c r="AI6" s="35"/>
      <c r="AJ6" s="118"/>
      <c r="AK6" s="118"/>
      <c r="AL6" s="118"/>
    </row>
    <row r="7" spans="1:38" ht="39.950000000000003" customHeight="1" x14ac:dyDescent="0.25">
      <c r="A7" s="90">
        <v>4</v>
      </c>
      <c r="B7" s="91" t="s">
        <v>114</v>
      </c>
      <c r="C7" s="177" t="s">
        <v>321</v>
      </c>
      <c r="D7" s="97" t="s">
        <v>125</v>
      </c>
      <c r="E7" s="101">
        <v>1701</v>
      </c>
      <c r="F7" s="105" t="s">
        <v>141</v>
      </c>
      <c r="G7" s="106" t="s">
        <v>173</v>
      </c>
      <c r="H7" s="106" t="s">
        <v>181</v>
      </c>
      <c r="I7" s="119">
        <f>'GESTOR da Ata'!I7</f>
        <v>927</v>
      </c>
      <c r="J7" s="131">
        <f t="shared" si="1"/>
        <v>463</v>
      </c>
      <c r="K7" s="132">
        <f t="shared" si="2"/>
        <v>0</v>
      </c>
      <c r="L7" s="132">
        <f t="shared" si="3"/>
        <v>463</v>
      </c>
      <c r="M7" s="133">
        <f t="shared" si="4"/>
        <v>463</v>
      </c>
      <c r="N7" s="134">
        <f t="shared" si="5"/>
        <v>0</v>
      </c>
      <c r="O7" s="134">
        <f t="shared" si="6"/>
        <v>463</v>
      </c>
      <c r="P7" s="135">
        <f t="shared" si="7"/>
        <v>463</v>
      </c>
      <c r="Q7" s="136">
        <f t="shared" si="8"/>
        <v>0</v>
      </c>
      <c r="R7" s="136">
        <f t="shared" si="9"/>
        <v>463</v>
      </c>
      <c r="S7" s="137">
        <f t="shared" si="10"/>
        <v>463</v>
      </c>
      <c r="T7" s="138">
        <f t="shared" si="11"/>
        <v>0</v>
      </c>
      <c r="U7" s="139">
        <f t="shared" si="12"/>
        <v>463</v>
      </c>
      <c r="V7" s="142">
        <f t="shared" si="13"/>
        <v>1854</v>
      </c>
      <c r="W7" s="145">
        <f>'GESTOR da Ata'!M7</f>
        <v>0</v>
      </c>
      <c r="X7" s="143">
        <f t="shared" si="14"/>
        <v>0</v>
      </c>
      <c r="Y7" s="144">
        <f t="shared" si="15"/>
        <v>1854</v>
      </c>
      <c r="Z7" s="9">
        <v>7.7</v>
      </c>
      <c r="AA7" s="9">
        <f t="shared" si="0"/>
        <v>7137.9000000000005</v>
      </c>
      <c r="AB7" s="35"/>
      <c r="AC7" s="35"/>
      <c r="AD7" s="35"/>
      <c r="AE7" s="35"/>
      <c r="AF7" s="35"/>
      <c r="AG7" s="35"/>
      <c r="AH7" s="35"/>
      <c r="AI7" s="35"/>
      <c r="AJ7" s="118"/>
      <c r="AK7" s="118"/>
      <c r="AL7" s="118"/>
    </row>
    <row r="8" spans="1:38" ht="39.950000000000003" customHeight="1" x14ac:dyDescent="0.25">
      <c r="A8" s="92">
        <v>5</v>
      </c>
      <c r="B8" s="93" t="s">
        <v>114</v>
      </c>
      <c r="C8" s="176" t="s">
        <v>322</v>
      </c>
      <c r="D8" s="96" t="s">
        <v>125</v>
      </c>
      <c r="E8" s="102">
        <v>1701</v>
      </c>
      <c r="F8" s="104" t="s">
        <v>142</v>
      </c>
      <c r="G8" s="35" t="s">
        <v>174</v>
      </c>
      <c r="H8" s="35" t="s">
        <v>181</v>
      </c>
      <c r="I8" s="119">
        <f>'GESTOR da Ata'!I8</f>
        <v>1140</v>
      </c>
      <c r="J8" s="131">
        <f t="shared" si="1"/>
        <v>570</v>
      </c>
      <c r="K8" s="132">
        <f t="shared" si="2"/>
        <v>0</v>
      </c>
      <c r="L8" s="132">
        <f t="shared" si="3"/>
        <v>570</v>
      </c>
      <c r="M8" s="133">
        <f t="shared" si="4"/>
        <v>570</v>
      </c>
      <c r="N8" s="134">
        <f t="shared" si="5"/>
        <v>0</v>
      </c>
      <c r="O8" s="134">
        <f t="shared" si="6"/>
        <v>570</v>
      </c>
      <c r="P8" s="135">
        <f t="shared" si="7"/>
        <v>570</v>
      </c>
      <c r="Q8" s="136">
        <f t="shared" si="8"/>
        <v>0</v>
      </c>
      <c r="R8" s="136">
        <f t="shared" si="9"/>
        <v>570</v>
      </c>
      <c r="S8" s="137">
        <f t="shared" si="10"/>
        <v>570</v>
      </c>
      <c r="T8" s="138">
        <f t="shared" si="11"/>
        <v>0</v>
      </c>
      <c r="U8" s="139">
        <f t="shared" si="12"/>
        <v>570</v>
      </c>
      <c r="V8" s="142">
        <f t="shared" si="13"/>
        <v>2280</v>
      </c>
      <c r="W8" s="145">
        <f>'GESTOR da Ata'!M8</f>
        <v>0</v>
      </c>
      <c r="X8" s="143">
        <f t="shared" si="14"/>
        <v>0</v>
      </c>
      <c r="Y8" s="144">
        <f t="shared" si="15"/>
        <v>2280</v>
      </c>
      <c r="Z8" s="9">
        <v>15.99</v>
      </c>
      <c r="AA8" s="9">
        <f t="shared" si="0"/>
        <v>18228.599999999999</v>
      </c>
      <c r="AB8" s="35"/>
      <c r="AC8" s="35"/>
      <c r="AD8" s="35"/>
      <c r="AE8" s="35"/>
      <c r="AF8" s="35"/>
      <c r="AG8" s="35"/>
      <c r="AH8" s="35"/>
      <c r="AI8" s="35"/>
      <c r="AJ8" s="118"/>
      <c r="AK8" s="118"/>
      <c r="AL8" s="118"/>
    </row>
    <row r="9" spans="1:38" ht="39.950000000000003" customHeight="1" x14ac:dyDescent="0.25">
      <c r="A9" s="90">
        <v>6</v>
      </c>
      <c r="B9" s="91" t="s">
        <v>114</v>
      </c>
      <c r="C9" s="177" t="s">
        <v>323</v>
      </c>
      <c r="D9" s="97" t="s">
        <v>125</v>
      </c>
      <c r="E9" s="101">
        <v>1701</v>
      </c>
      <c r="F9" s="105" t="s">
        <v>143</v>
      </c>
      <c r="G9" s="106" t="s">
        <v>173</v>
      </c>
      <c r="H9" s="106" t="s">
        <v>181</v>
      </c>
      <c r="I9" s="119">
        <f>'GESTOR da Ata'!I9</f>
        <v>150</v>
      </c>
      <c r="J9" s="131">
        <f t="shared" si="1"/>
        <v>75</v>
      </c>
      <c r="K9" s="132">
        <f t="shared" si="2"/>
        <v>0</v>
      </c>
      <c r="L9" s="132">
        <f t="shared" si="3"/>
        <v>75</v>
      </c>
      <c r="M9" s="133">
        <f t="shared" si="4"/>
        <v>75</v>
      </c>
      <c r="N9" s="134">
        <f t="shared" si="5"/>
        <v>0</v>
      </c>
      <c r="O9" s="134">
        <f t="shared" si="6"/>
        <v>75</v>
      </c>
      <c r="P9" s="135">
        <f t="shared" si="7"/>
        <v>75</v>
      </c>
      <c r="Q9" s="136">
        <f t="shared" si="8"/>
        <v>0</v>
      </c>
      <c r="R9" s="136">
        <f t="shared" si="9"/>
        <v>75</v>
      </c>
      <c r="S9" s="137">
        <f t="shared" si="10"/>
        <v>75</v>
      </c>
      <c r="T9" s="138">
        <f t="shared" si="11"/>
        <v>0</v>
      </c>
      <c r="U9" s="139">
        <f t="shared" si="12"/>
        <v>75</v>
      </c>
      <c r="V9" s="142">
        <f t="shared" si="13"/>
        <v>300</v>
      </c>
      <c r="W9" s="145">
        <f>'GESTOR da Ata'!M9</f>
        <v>0</v>
      </c>
      <c r="X9" s="143">
        <f t="shared" si="14"/>
        <v>0</v>
      </c>
      <c r="Y9" s="144">
        <f t="shared" si="15"/>
        <v>300</v>
      </c>
      <c r="Z9" s="9">
        <v>6.85</v>
      </c>
      <c r="AA9" s="9">
        <f t="shared" si="0"/>
        <v>1027.5</v>
      </c>
      <c r="AB9" s="35"/>
      <c r="AC9" s="35"/>
      <c r="AD9" s="35"/>
      <c r="AE9" s="35"/>
      <c r="AF9" s="35"/>
      <c r="AG9" s="35"/>
      <c r="AH9" s="35"/>
      <c r="AI9" s="35"/>
      <c r="AJ9" s="118"/>
      <c r="AK9" s="118"/>
      <c r="AL9" s="118"/>
    </row>
    <row r="10" spans="1:38" ht="39.950000000000003" customHeight="1" x14ac:dyDescent="0.25">
      <c r="A10" s="92">
        <v>7</v>
      </c>
      <c r="B10" s="93" t="s">
        <v>115</v>
      </c>
      <c r="C10" s="176" t="s">
        <v>324</v>
      </c>
      <c r="D10" s="96" t="s">
        <v>126</v>
      </c>
      <c r="E10" s="102">
        <v>1801</v>
      </c>
      <c r="F10" s="104" t="s">
        <v>144</v>
      </c>
      <c r="G10" s="35" t="s">
        <v>175</v>
      </c>
      <c r="H10" s="35" t="s">
        <v>181</v>
      </c>
      <c r="I10" s="119">
        <f>'GESTOR da Ata'!I10</f>
        <v>11094</v>
      </c>
      <c r="J10" s="131">
        <f t="shared" si="1"/>
        <v>5547</v>
      </c>
      <c r="K10" s="132">
        <f t="shared" si="2"/>
        <v>0</v>
      </c>
      <c r="L10" s="132">
        <f t="shared" si="3"/>
        <v>5547</v>
      </c>
      <c r="M10" s="133">
        <f t="shared" si="4"/>
        <v>5547</v>
      </c>
      <c r="N10" s="134">
        <f t="shared" si="5"/>
        <v>0</v>
      </c>
      <c r="O10" s="134">
        <f t="shared" si="6"/>
        <v>5547</v>
      </c>
      <c r="P10" s="135">
        <f t="shared" si="7"/>
        <v>5547</v>
      </c>
      <c r="Q10" s="136">
        <f t="shared" si="8"/>
        <v>0</v>
      </c>
      <c r="R10" s="136">
        <f t="shared" si="9"/>
        <v>5547</v>
      </c>
      <c r="S10" s="137">
        <f t="shared" si="10"/>
        <v>5547</v>
      </c>
      <c r="T10" s="138">
        <f t="shared" si="11"/>
        <v>0</v>
      </c>
      <c r="U10" s="139">
        <f t="shared" si="12"/>
        <v>5547</v>
      </c>
      <c r="V10" s="142">
        <f t="shared" si="13"/>
        <v>22188</v>
      </c>
      <c r="W10" s="145">
        <f>'GESTOR da Ata'!M10</f>
        <v>0</v>
      </c>
      <c r="X10" s="143">
        <f t="shared" si="14"/>
        <v>0</v>
      </c>
      <c r="Y10" s="144">
        <f t="shared" si="15"/>
        <v>22188</v>
      </c>
      <c r="Z10" s="9">
        <v>2.59</v>
      </c>
      <c r="AA10" s="9">
        <f t="shared" si="0"/>
        <v>28733.46</v>
      </c>
      <c r="AB10" s="35"/>
      <c r="AC10" s="35"/>
      <c r="AD10" s="35"/>
      <c r="AE10" s="35"/>
      <c r="AF10" s="35"/>
      <c r="AG10" s="35"/>
      <c r="AH10" s="35"/>
      <c r="AI10" s="35"/>
      <c r="AJ10" s="118"/>
      <c r="AK10" s="118"/>
      <c r="AL10" s="118"/>
    </row>
    <row r="11" spans="1:38" ht="39.950000000000003" customHeight="1" x14ac:dyDescent="0.25">
      <c r="A11" s="90">
        <v>8</v>
      </c>
      <c r="B11" s="91" t="s">
        <v>116</v>
      </c>
      <c r="C11" s="177" t="s">
        <v>325</v>
      </c>
      <c r="D11" s="97" t="s">
        <v>127</v>
      </c>
      <c r="E11" s="101">
        <v>1807</v>
      </c>
      <c r="F11" s="105" t="s">
        <v>145</v>
      </c>
      <c r="G11" s="106" t="s">
        <v>174</v>
      </c>
      <c r="H11" s="106" t="s">
        <v>181</v>
      </c>
      <c r="I11" s="119">
        <f>'GESTOR da Ata'!I11</f>
        <v>197</v>
      </c>
      <c r="J11" s="131">
        <f t="shared" si="1"/>
        <v>98</v>
      </c>
      <c r="K11" s="132">
        <f t="shared" si="2"/>
        <v>0</v>
      </c>
      <c r="L11" s="132">
        <f t="shared" si="3"/>
        <v>98</v>
      </c>
      <c r="M11" s="133">
        <f t="shared" si="4"/>
        <v>98</v>
      </c>
      <c r="N11" s="134">
        <f t="shared" si="5"/>
        <v>0</v>
      </c>
      <c r="O11" s="134">
        <f t="shared" si="6"/>
        <v>98</v>
      </c>
      <c r="P11" s="135">
        <f t="shared" si="7"/>
        <v>98</v>
      </c>
      <c r="Q11" s="136">
        <f t="shared" si="8"/>
        <v>0</v>
      </c>
      <c r="R11" s="136">
        <f t="shared" si="9"/>
        <v>98</v>
      </c>
      <c r="S11" s="137">
        <f t="shared" si="10"/>
        <v>98</v>
      </c>
      <c r="T11" s="138">
        <f t="shared" si="11"/>
        <v>0</v>
      </c>
      <c r="U11" s="139">
        <f t="shared" si="12"/>
        <v>98</v>
      </c>
      <c r="V11" s="142">
        <f t="shared" si="13"/>
        <v>394</v>
      </c>
      <c r="W11" s="145">
        <f>'GESTOR da Ata'!M11</f>
        <v>0</v>
      </c>
      <c r="X11" s="143">
        <f t="shared" si="14"/>
        <v>0</v>
      </c>
      <c r="Y11" s="144">
        <f t="shared" si="15"/>
        <v>394</v>
      </c>
      <c r="Z11" s="9">
        <v>51.7</v>
      </c>
      <c r="AA11" s="9">
        <f t="shared" si="0"/>
        <v>10184.900000000001</v>
      </c>
      <c r="AB11" s="35"/>
      <c r="AC11" s="35"/>
      <c r="AD11" s="35"/>
      <c r="AE11" s="35"/>
      <c r="AF11" s="35"/>
      <c r="AG11" s="35"/>
      <c r="AH11" s="35"/>
      <c r="AI11" s="35"/>
      <c r="AJ11" s="118"/>
      <c r="AK11" s="118"/>
      <c r="AL11" s="118"/>
    </row>
    <row r="12" spans="1:38" ht="39.950000000000003" customHeight="1" x14ac:dyDescent="0.25">
      <c r="A12" s="88">
        <v>9</v>
      </c>
      <c r="B12" s="89" t="s">
        <v>116</v>
      </c>
      <c r="C12" s="176" t="s">
        <v>326</v>
      </c>
      <c r="D12" s="96" t="s">
        <v>128</v>
      </c>
      <c r="E12" s="100">
        <v>1807</v>
      </c>
      <c r="F12" s="104" t="s">
        <v>146</v>
      </c>
      <c r="G12" s="35" t="s">
        <v>174</v>
      </c>
      <c r="H12" s="35" t="s">
        <v>181</v>
      </c>
      <c r="I12" s="119">
        <f>'GESTOR da Ata'!I12</f>
        <v>109</v>
      </c>
      <c r="J12" s="131">
        <f t="shared" si="1"/>
        <v>54</v>
      </c>
      <c r="K12" s="132">
        <f t="shared" si="2"/>
        <v>0</v>
      </c>
      <c r="L12" s="132">
        <f t="shared" si="3"/>
        <v>54</v>
      </c>
      <c r="M12" s="133">
        <f t="shared" si="4"/>
        <v>54</v>
      </c>
      <c r="N12" s="134">
        <f t="shared" si="5"/>
        <v>0</v>
      </c>
      <c r="O12" s="134">
        <f t="shared" si="6"/>
        <v>54</v>
      </c>
      <c r="P12" s="135">
        <f t="shared" si="7"/>
        <v>54</v>
      </c>
      <c r="Q12" s="136">
        <f t="shared" si="8"/>
        <v>0</v>
      </c>
      <c r="R12" s="136">
        <f t="shared" si="9"/>
        <v>54</v>
      </c>
      <c r="S12" s="137">
        <f t="shared" si="10"/>
        <v>54</v>
      </c>
      <c r="T12" s="138">
        <f t="shared" si="11"/>
        <v>0</v>
      </c>
      <c r="U12" s="139">
        <f t="shared" si="12"/>
        <v>54</v>
      </c>
      <c r="V12" s="142">
        <f t="shared" si="13"/>
        <v>218</v>
      </c>
      <c r="W12" s="145">
        <f>'GESTOR da Ata'!M12</f>
        <v>0</v>
      </c>
      <c r="X12" s="143">
        <f t="shared" si="14"/>
        <v>0</v>
      </c>
      <c r="Y12" s="144">
        <f t="shared" si="15"/>
        <v>218</v>
      </c>
      <c r="Z12" s="9">
        <v>77</v>
      </c>
      <c r="AA12" s="9">
        <f t="shared" si="0"/>
        <v>8393</v>
      </c>
      <c r="AB12" s="35"/>
      <c r="AC12" s="35"/>
      <c r="AD12" s="35"/>
      <c r="AE12" s="35"/>
      <c r="AF12" s="35"/>
      <c r="AG12" s="35"/>
      <c r="AH12" s="35"/>
      <c r="AI12" s="35"/>
      <c r="AJ12" s="118"/>
      <c r="AK12" s="118"/>
      <c r="AL12" s="118"/>
    </row>
    <row r="13" spans="1:38" ht="39.950000000000003" customHeight="1" x14ac:dyDescent="0.25">
      <c r="A13" s="90">
        <v>10</v>
      </c>
      <c r="B13" s="91" t="s">
        <v>116</v>
      </c>
      <c r="C13" s="177" t="s">
        <v>327</v>
      </c>
      <c r="D13" s="97" t="s">
        <v>129</v>
      </c>
      <c r="E13" s="101">
        <v>1801</v>
      </c>
      <c r="F13" s="105" t="s">
        <v>147</v>
      </c>
      <c r="G13" s="106" t="s">
        <v>174</v>
      </c>
      <c r="H13" s="106" t="s">
        <v>181</v>
      </c>
      <c r="I13" s="119">
        <f>'GESTOR da Ata'!I13</f>
        <v>552</v>
      </c>
      <c r="J13" s="131">
        <f t="shared" si="1"/>
        <v>276</v>
      </c>
      <c r="K13" s="132">
        <f t="shared" si="2"/>
        <v>0</v>
      </c>
      <c r="L13" s="132">
        <f t="shared" si="3"/>
        <v>276</v>
      </c>
      <c r="M13" s="133">
        <f t="shared" si="4"/>
        <v>276</v>
      </c>
      <c r="N13" s="134">
        <f t="shared" si="5"/>
        <v>0</v>
      </c>
      <c r="O13" s="134">
        <f t="shared" si="6"/>
        <v>276</v>
      </c>
      <c r="P13" s="135">
        <f t="shared" si="7"/>
        <v>276</v>
      </c>
      <c r="Q13" s="136">
        <f t="shared" si="8"/>
        <v>0</v>
      </c>
      <c r="R13" s="136">
        <f t="shared" si="9"/>
        <v>276</v>
      </c>
      <c r="S13" s="137">
        <f t="shared" si="10"/>
        <v>276</v>
      </c>
      <c r="T13" s="138">
        <f t="shared" si="11"/>
        <v>0</v>
      </c>
      <c r="U13" s="139">
        <f t="shared" si="12"/>
        <v>276</v>
      </c>
      <c r="V13" s="142">
        <f t="shared" si="13"/>
        <v>1104</v>
      </c>
      <c r="W13" s="145">
        <f>'GESTOR da Ata'!M13</f>
        <v>0</v>
      </c>
      <c r="X13" s="143">
        <f t="shared" si="14"/>
        <v>0</v>
      </c>
      <c r="Y13" s="144">
        <f t="shared" si="15"/>
        <v>1104</v>
      </c>
      <c r="Z13" s="9">
        <v>22.26</v>
      </c>
      <c r="AA13" s="9">
        <f t="shared" si="0"/>
        <v>12287.52</v>
      </c>
      <c r="AB13" s="35"/>
      <c r="AC13" s="35"/>
      <c r="AD13" s="35"/>
      <c r="AE13" s="35"/>
      <c r="AF13" s="35"/>
      <c r="AG13" s="35"/>
      <c r="AH13" s="35"/>
      <c r="AI13" s="35"/>
      <c r="AJ13" s="118"/>
      <c r="AK13" s="118"/>
      <c r="AL13" s="118"/>
    </row>
    <row r="14" spans="1:38" ht="39.950000000000003" customHeight="1" x14ac:dyDescent="0.25">
      <c r="A14" s="88">
        <v>11</v>
      </c>
      <c r="B14" s="89" t="s">
        <v>114</v>
      </c>
      <c r="C14" s="176" t="s">
        <v>328</v>
      </c>
      <c r="D14" s="96" t="s">
        <v>125</v>
      </c>
      <c r="E14" s="100">
        <v>1801</v>
      </c>
      <c r="F14" s="104" t="s">
        <v>148</v>
      </c>
      <c r="G14" s="35" t="s">
        <v>174</v>
      </c>
      <c r="H14" s="35" t="s">
        <v>181</v>
      </c>
      <c r="I14" s="119">
        <f>'GESTOR da Ata'!I14</f>
        <v>784</v>
      </c>
      <c r="J14" s="131">
        <f t="shared" si="1"/>
        <v>392</v>
      </c>
      <c r="K14" s="132">
        <f t="shared" si="2"/>
        <v>0</v>
      </c>
      <c r="L14" s="132">
        <f t="shared" si="3"/>
        <v>392</v>
      </c>
      <c r="M14" s="133">
        <f t="shared" si="4"/>
        <v>392</v>
      </c>
      <c r="N14" s="134">
        <f t="shared" si="5"/>
        <v>0</v>
      </c>
      <c r="O14" s="134">
        <f t="shared" si="6"/>
        <v>392</v>
      </c>
      <c r="P14" s="135">
        <f t="shared" si="7"/>
        <v>392</v>
      </c>
      <c r="Q14" s="136">
        <f t="shared" si="8"/>
        <v>0</v>
      </c>
      <c r="R14" s="136">
        <f t="shared" si="9"/>
        <v>392</v>
      </c>
      <c r="S14" s="137">
        <f t="shared" si="10"/>
        <v>392</v>
      </c>
      <c r="T14" s="138">
        <f t="shared" si="11"/>
        <v>0</v>
      </c>
      <c r="U14" s="139">
        <f t="shared" si="12"/>
        <v>392</v>
      </c>
      <c r="V14" s="142">
        <f t="shared" si="13"/>
        <v>1568</v>
      </c>
      <c r="W14" s="145">
        <f>'GESTOR da Ata'!M14</f>
        <v>0</v>
      </c>
      <c r="X14" s="143">
        <f t="shared" si="14"/>
        <v>0</v>
      </c>
      <c r="Y14" s="144">
        <f t="shared" si="15"/>
        <v>1568</v>
      </c>
      <c r="Z14" s="9">
        <v>13.49</v>
      </c>
      <c r="AA14" s="9">
        <f t="shared" si="0"/>
        <v>10576.16</v>
      </c>
      <c r="AB14" s="35"/>
      <c r="AC14" s="35"/>
      <c r="AD14" s="35"/>
      <c r="AE14" s="35"/>
      <c r="AF14" s="35"/>
      <c r="AG14" s="35"/>
      <c r="AH14" s="35"/>
      <c r="AI14" s="35"/>
      <c r="AJ14" s="118"/>
      <c r="AK14" s="118"/>
      <c r="AL14" s="118"/>
    </row>
    <row r="15" spans="1:38" ht="39.950000000000003" customHeight="1" x14ac:dyDescent="0.25">
      <c r="A15" s="90">
        <v>12</v>
      </c>
      <c r="B15" s="91" t="s">
        <v>114</v>
      </c>
      <c r="C15" s="177" t="s">
        <v>329</v>
      </c>
      <c r="D15" s="97" t="s">
        <v>125</v>
      </c>
      <c r="E15" s="101">
        <v>1801</v>
      </c>
      <c r="F15" s="105" t="s">
        <v>149</v>
      </c>
      <c r="G15" s="106" t="s">
        <v>173</v>
      </c>
      <c r="H15" s="106" t="s">
        <v>181</v>
      </c>
      <c r="I15" s="119">
        <f>'GESTOR da Ata'!I15</f>
        <v>7433</v>
      </c>
      <c r="J15" s="131">
        <f t="shared" si="1"/>
        <v>3716</v>
      </c>
      <c r="K15" s="132">
        <f t="shared" si="2"/>
        <v>0</v>
      </c>
      <c r="L15" s="132">
        <f t="shared" si="3"/>
        <v>3716</v>
      </c>
      <c r="M15" s="133">
        <f t="shared" si="4"/>
        <v>3716</v>
      </c>
      <c r="N15" s="134">
        <f t="shared" si="5"/>
        <v>0</v>
      </c>
      <c r="O15" s="134">
        <f t="shared" si="6"/>
        <v>3716</v>
      </c>
      <c r="P15" s="135">
        <f t="shared" si="7"/>
        <v>3716</v>
      </c>
      <c r="Q15" s="136">
        <f t="shared" si="8"/>
        <v>0</v>
      </c>
      <c r="R15" s="136">
        <f t="shared" si="9"/>
        <v>3716</v>
      </c>
      <c r="S15" s="137">
        <f t="shared" si="10"/>
        <v>3716</v>
      </c>
      <c r="T15" s="138">
        <f t="shared" si="11"/>
        <v>0</v>
      </c>
      <c r="U15" s="139">
        <f t="shared" si="12"/>
        <v>3716</v>
      </c>
      <c r="V15" s="142">
        <f t="shared" si="13"/>
        <v>14866</v>
      </c>
      <c r="W15" s="145">
        <f>'GESTOR da Ata'!M15</f>
        <v>0</v>
      </c>
      <c r="X15" s="143">
        <f t="shared" si="14"/>
        <v>0</v>
      </c>
      <c r="Y15" s="144">
        <f t="shared" si="15"/>
        <v>14866</v>
      </c>
      <c r="Z15" s="9">
        <v>2.79</v>
      </c>
      <c r="AA15" s="9">
        <f t="shared" si="0"/>
        <v>20738.07</v>
      </c>
      <c r="AB15" s="35"/>
      <c r="AC15" s="35"/>
      <c r="AD15" s="35"/>
      <c r="AE15" s="35"/>
      <c r="AF15" s="35"/>
      <c r="AG15" s="35"/>
      <c r="AH15" s="35"/>
      <c r="AI15" s="35"/>
      <c r="AJ15" s="118"/>
      <c r="AK15" s="118"/>
      <c r="AL15" s="118"/>
    </row>
    <row r="16" spans="1:38" ht="39.950000000000003" customHeight="1" x14ac:dyDescent="0.25">
      <c r="A16" s="88">
        <v>13</v>
      </c>
      <c r="B16" s="89" t="s">
        <v>114</v>
      </c>
      <c r="C16" s="176" t="s">
        <v>330</v>
      </c>
      <c r="D16" s="96" t="s">
        <v>125</v>
      </c>
      <c r="E16" s="100">
        <v>1801</v>
      </c>
      <c r="F16" s="104" t="s">
        <v>150</v>
      </c>
      <c r="G16" s="35" t="s">
        <v>173</v>
      </c>
      <c r="H16" s="35" t="s">
        <v>181</v>
      </c>
      <c r="I16" s="119">
        <f>'GESTOR da Ata'!I16</f>
        <v>8534</v>
      </c>
      <c r="J16" s="131">
        <f t="shared" si="1"/>
        <v>4267</v>
      </c>
      <c r="K16" s="132">
        <f t="shared" si="2"/>
        <v>0</v>
      </c>
      <c r="L16" s="132">
        <f t="shared" si="3"/>
        <v>4267</v>
      </c>
      <c r="M16" s="133">
        <f t="shared" si="4"/>
        <v>4267</v>
      </c>
      <c r="N16" s="134">
        <f t="shared" si="5"/>
        <v>0</v>
      </c>
      <c r="O16" s="134">
        <f t="shared" si="6"/>
        <v>4267</v>
      </c>
      <c r="P16" s="135">
        <f t="shared" si="7"/>
        <v>4267</v>
      </c>
      <c r="Q16" s="136">
        <f t="shared" si="8"/>
        <v>0</v>
      </c>
      <c r="R16" s="136">
        <f t="shared" si="9"/>
        <v>4267</v>
      </c>
      <c r="S16" s="137">
        <f t="shared" si="10"/>
        <v>4267</v>
      </c>
      <c r="T16" s="138">
        <f t="shared" si="11"/>
        <v>0</v>
      </c>
      <c r="U16" s="139">
        <f t="shared" si="12"/>
        <v>4267</v>
      </c>
      <c r="V16" s="142">
        <f t="shared" si="13"/>
        <v>17068</v>
      </c>
      <c r="W16" s="145">
        <f>'GESTOR da Ata'!M16</f>
        <v>0</v>
      </c>
      <c r="X16" s="143">
        <f t="shared" si="14"/>
        <v>0</v>
      </c>
      <c r="Y16" s="144">
        <f t="shared" si="15"/>
        <v>17068</v>
      </c>
      <c r="Z16" s="9">
        <v>2.98</v>
      </c>
      <c r="AA16" s="9">
        <f t="shared" si="0"/>
        <v>25431.32</v>
      </c>
      <c r="AB16" s="35"/>
      <c r="AC16" s="35"/>
      <c r="AD16" s="35"/>
      <c r="AE16" s="35"/>
      <c r="AF16" s="35"/>
      <c r="AG16" s="35"/>
      <c r="AH16" s="35"/>
      <c r="AI16" s="35"/>
      <c r="AJ16" s="118"/>
      <c r="AK16" s="118"/>
      <c r="AL16" s="118"/>
    </row>
    <row r="17" spans="1:38" ht="39.950000000000003" customHeight="1" x14ac:dyDescent="0.25">
      <c r="A17" s="90">
        <v>14</v>
      </c>
      <c r="B17" s="91" t="s">
        <v>116</v>
      </c>
      <c r="C17" s="177" t="s">
        <v>331</v>
      </c>
      <c r="D17" s="97" t="s">
        <v>130</v>
      </c>
      <c r="E17" s="101">
        <v>1801</v>
      </c>
      <c r="F17" s="105" t="s">
        <v>151</v>
      </c>
      <c r="G17" s="106" t="s">
        <v>176</v>
      </c>
      <c r="H17" s="106" t="s">
        <v>181</v>
      </c>
      <c r="I17" s="119">
        <f>'GESTOR da Ata'!I17</f>
        <v>7587</v>
      </c>
      <c r="J17" s="131">
        <f t="shared" si="1"/>
        <v>3793</v>
      </c>
      <c r="K17" s="132">
        <f t="shared" si="2"/>
        <v>0</v>
      </c>
      <c r="L17" s="132">
        <f t="shared" si="3"/>
        <v>3793</v>
      </c>
      <c r="M17" s="133">
        <f t="shared" si="4"/>
        <v>3793</v>
      </c>
      <c r="N17" s="134">
        <f t="shared" si="5"/>
        <v>0</v>
      </c>
      <c r="O17" s="134">
        <f t="shared" si="6"/>
        <v>3793</v>
      </c>
      <c r="P17" s="135">
        <f t="shared" si="7"/>
        <v>3793</v>
      </c>
      <c r="Q17" s="136">
        <f t="shared" si="8"/>
        <v>0</v>
      </c>
      <c r="R17" s="136">
        <f t="shared" si="9"/>
        <v>3793</v>
      </c>
      <c r="S17" s="137">
        <f t="shared" si="10"/>
        <v>3793</v>
      </c>
      <c r="T17" s="138">
        <f t="shared" si="11"/>
        <v>0</v>
      </c>
      <c r="U17" s="139">
        <f t="shared" si="12"/>
        <v>3793</v>
      </c>
      <c r="V17" s="142">
        <f t="shared" si="13"/>
        <v>15174</v>
      </c>
      <c r="W17" s="145">
        <f>'GESTOR da Ata'!M17</f>
        <v>0</v>
      </c>
      <c r="X17" s="143">
        <f t="shared" si="14"/>
        <v>0</v>
      </c>
      <c r="Y17" s="144">
        <f t="shared" si="15"/>
        <v>15174</v>
      </c>
      <c r="Z17" s="9">
        <v>2.2000000000000002</v>
      </c>
      <c r="AA17" s="9">
        <f t="shared" si="0"/>
        <v>16691.400000000001</v>
      </c>
      <c r="AB17" s="35"/>
      <c r="AC17" s="35"/>
      <c r="AD17" s="35"/>
      <c r="AE17" s="35"/>
      <c r="AF17" s="35"/>
      <c r="AG17" s="35"/>
      <c r="AH17" s="35"/>
      <c r="AI17" s="35"/>
      <c r="AJ17" s="118"/>
      <c r="AK17" s="118"/>
      <c r="AL17" s="118"/>
    </row>
    <row r="18" spans="1:38" ht="39.950000000000003" customHeight="1" x14ac:dyDescent="0.25">
      <c r="A18" s="88">
        <v>15</v>
      </c>
      <c r="B18" s="89" t="s">
        <v>114</v>
      </c>
      <c r="C18" s="176" t="s">
        <v>332</v>
      </c>
      <c r="D18" s="96" t="s">
        <v>125</v>
      </c>
      <c r="E18" s="100">
        <v>1801</v>
      </c>
      <c r="F18" s="104" t="s">
        <v>152</v>
      </c>
      <c r="G18" s="35" t="s">
        <v>176</v>
      </c>
      <c r="H18" s="35" t="s">
        <v>181</v>
      </c>
      <c r="I18" s="119">
        <f>'GESTOR da Ata'!I18</f>
        <v>1275</v>
      </c>
      <c r="J18" s="131">
        <f t="shared" si="1"/>
        <v>637</v>
      </c>
      <c r="K18" s="132">
        <f t="shared" si="2"/>
        <v>0</v>
      </c>
      <c r="L18" s="132">
        <f t="shared" si="3"/>
        <v>637</v>
      </c>
      <c r="M18" s="133">
        <f t="shared" si="4"/>
        <v>637</v>
      </c>
      <c r="N18" s="134">
        <f t="shared" si="5"/>
        <v>0</v>
      </c>
      <c r="O18" s="134">
        <f t="shared" si="6"/>
        <v>637</v>
      </c>
      <c r="P18" s="135">
        <f t="shared" si="7"/>
        <v>637</v>
      </c>
      <c r="Q18" s="136">
        <f t="shared" si="8"/>
        <v>0</v>
      </c>
      <c r="R18" s="136">
        <f t="shared" si="9"/>
        <v>637</v>
      </c>
      <c r="S18" s="137">
        <f t="shared" si="10"/>
        <v>637</v>
      </c>
      <c r="T18" s="138">
        <f t="shared" si="11"/>
        <v>0</v>
      </c>
      <c r="U18" s="139">
        <f t="shared" si="12"/>
        <v>637</v>
      </c>
      <c r="V18" s="142">
        <f t="shared" si="13"/>
        <v>2550</v>
      </c>
      <c r="W18" s="145">
        <f>'GESTOR da Ata'!M18</f>
        <v>0</v>
      </c>
      <c r="X18" s="143">
        <f t="shared" si="14"/>
        <v>0</v>
      </c>
      <c r="Y18" s="144">
        <f t="shared" si="15"/>
        <v>2550</v>
      </c>
      <c r="Z18" s="9">
        <v>3.99</v>
      </c>
      <c r="AA18" s="9">
        <f t="shared" si="0"/>
        <v>5087.25</v>
      </c>
      <c r="AB18" s="35"/>
      <c r="AC18" s="35"/>
      <c r="AD18" s="35"/>
      <c r="AE18" s="35"/>
      <c r="AF18" s="35"/>
      <c r="AG18" s="35"/>
      <c r="AH18" s="35"/>
      <c r="AI18" s="35"/>
      <c r="AJ18" s="118"/>
      <c r="AK18" s="118"/>
      <c r="AL18" s="118"/>
    </row>
    <row r="19" spans="1:38" ht="39.950000000000003" customHeight="1" x14ac:dyDescent="0.25">
      <c r="A19" s="90">
        <v>16</v>
      </c>
      <c r="B19" s="91" t="s">
        <v>114</v>
      </c>
      <c r="C19" s="177" t="s">
        <v>333</v>
      </c>
      <c r="D19" s="97" t="s">
        <v>125</v>
      </c>
      <c r="E19" s="101">
        <v>1801</v>
      </c>
      <c r="F19" s="105" t="s">
        <v>153</v>
      </c>
      <c r="G19" s="106" t="s">
        <v>176</v>
      </c>
      <c r="H19" s="106" t="s">
        <v>181</v>
      </c>
      <c r="I19" s="119">
        <f>'GESTOR da Ata'!I19</f>
        <v>1094</v>
      </c>
      <c r="J19" s="131">
        <f t="shared" si="1"/>
        <v>547</v>
      </c>
      <c r="K19" s="132">
        <f t="shared" si="2"/>
        <v>0</v>
      </c>
      <c r="L19" s="132">
        <f t="shared" si="3"/>
        <v>547</v>
      </c>
      <c r="M19" s="133">
        <f t="shared" si="4"/>
        <v>547</v>
      </c>
      <c r="N19" s="134">
        <f t="shared" si="5"/>
        <v>0</v>
      </c>
      <c r="O19" s="134">
        <f t="shared" si="6"/>
        <v>547</v>
      </c>
      <c r="P19" s="135">
        <f t="shared" si="7"/>
        <v>547</v>
      </c>
      <c r="Q19" s="136">
        <f t="shared" si="8"/>
        <v>0</v>
      </c>
      <c r="R19" s="136">
        <f t="shared" si="9"/>
        <v>547</v>
      </c>
      <c r="S19" s="137">
        <f t="shared" si="10"/>
        <v>547</v>
      </c>
      <c r="T19" s="138">
        <f t="shared" si="11"/>
        <v>0</v>
      </c>
      <c r="U19" s="139">
        <f t="shared" si="12"/>
        <v>547</v>
      </c>
      <c r="V19" s="142">
        <f t="shared" si="13"/>
        <v>2188</v>
      </c>
      <c r="W19" s="145">
        <f>'GESTOR da Ata'!M19</f>
        <v>0</v>
      </c>
      <c r="X19" s="143">
        <f t="shared" si="14"/>
        <v>0</v>
      </c>
      <c r="Y19" s="144">
        <f t="shared" si="15"/>
        <v>2188</v>
      </c>
      <c r="Z19" s="9">
        <v>3.6</v>
      </c>
      <c r="AA19" s="9">
        <f t="shared" si="0"/>
        <v>3938.4</v>
      </c>
      <c r="AB19" s="35"/>
      <c r="AC19" s="35"/>
      <c r="AD19" s="35"/>
      <c r="AE19" s="35"/>
      <c r="AF19" s="35"/>
      <c r="AG19" s="35"/>
      <c r="AH19" s="35"/>
      <c r="AI19" s="35"/>
      <c r="AJ19" s="118"/>
      <c r="AK19" s="118"/>
      <c r="AL19" s="118"/>
    </row>
    <row r="20" spans="1:38" ht="39.950000000000003" customHeight="1" x14ac:dyDescent="0.25">
      <c r="A20" s="88">
        <v>17</v>
      </c>
      <c r="B20" s="89" t="s">
        <v>114</v>
      </c>
      <c r="C20" s="176" t="s">
        <v>334</v>
      </c>
      <c r="D20" s="96" t="s">
        <v>131</v>
      </c>
      <c r="E20" s="100">
        <v>1801</v>
      </c>
      <c r="F20" s="104" t="s">
        <v>154</v>
      </c>
      <c r="G20" s="35" t="s">
        <v>173</v>
      </c>
      <c r="H20" s="35" t="s">
        <v>181</v>
      </c>
      <c r="I20" s="119">
        <f>'GESTOR da Ata'!I20</f>
        <v>740</v>
      </c>
      <c r="J20" s="131">
        <f t="shared" si="1"/>
        <v>370</v>
      </c>
      <c r="K20" s="132">
        <f t="shared" si="2"/>
        <v>0</v>
      </c>
      <c r="L20" s="132">
        <f t="shared" si="3"/>
        <v>370</v>
      </c>
      <c r="M20" s="133">
        <f t="shared" si="4"/>
        <v>370</v>
      </c>
      <c r="N20" s="134">
        <f t="shared" si="5"/>
        <v>0</v>
      </c>
      <c r="O20" s="134">
        <f t="shared" si="6"/>
        <v>370</v>
      </c>
      <c r="P20" s="135">
        <f t="shared" si="7"/>
        <v>370</v>
      </c>
      <c r="Q20" s="136">
        <f t="shared" si="8"/>
        <v>0</v>
      </c>
      <c r="R20" s="136">
        <f t="shared" si="9"/>
        <v>370</v>
      </c>
      <c r="S20" s="137">
        <f t="shared" si="10"/>
        <v>370</v>
      </c>
      <c r="T20" s="138">
        <f t="shared" si="11"/>
        <v>0</v>
      </c>
      <c r="U20" s="139">
        <f t="shared" si="12"/>
        <v>370</v>
      </c>
      <c r="V20" s="142">
        <f t="shared" si="13"/>
        <v>1480</v>
      </c>
      <c r="W20" s="145">
        <f>'GESTOR da Ata'!M20</f>
        <v>0</v>
      </c>
      <c r="X20" s="143">
        <f t="shared" si="14"/>
        <v>0</v>
      </c>
      <c r="Y20" s="144">
        <f t="shared" si="15"/>
        <v>1480</v>
      </c>
      <c r="Z20" s="9">
        <v>8.5299999999999994</v>
      </c>
      <c r="AA20" s="9">
        <f t="shared" si="0"/>
        <v>6312.2</v>
      </c>
      <c r="AB20" s="35"/>
      <c r="AC20" s="35"/>
      <c r="AD20" s="35"/>
      <c r="AE20" s="35"/>
      <c r="AF20" s="35"/>
      <c r="AG20" s="35"/>
      <c r="AH20" s="35"/>
      <c r="AI20" s="35"/>
      <c r="AJ20" s="118"/>
      <c r="AK20" s="118"/>
      <c r="AL20" s="118"/>
    </row>
    <row r="21" spans="1:38" ht="39.950000000000003" customHeight="1" x14ac:dyDescent="0.25">
      <c r="A21" s="90">
        <v>18</v>
      </c>
      <c r="B21" s="91" t="s">
        <v>117</v>
      </c>
      <c r="C21" s="177" t="s">
        <v>335</v>
      </c>
      <c r="D21" s="97" t="s">
        <v>130</v>
      </c>
      <c r="E21" s="101">
        <v>1801</v>
      </c>
      <c r="F21" s="105" t="s">
        <v>155</v>
      </c>
      <c r="G21" s="106" t="s">
        <v>173</v>
      </c>
      <c r="H21" s="106" t="s">
        <v>181</v>
      </c>
      <c r="I21" s="119">
        <f>'GESTOR da Ata'!I21</f>
        <v>2165</v>
      </c>
      <c r="J21" s="131">
        <f t="shared" si="1"/>
        <v>1082</v>
      </c>
      <c r="K21" s="132">
        <f t="shared" si="2"/>
        <v>0</v>
      </c>
      <c r="L21" s="132">
        <f t="shared" si="3"/>
        <v>1082</v>
      </c>
      <c r="M21" s="133">
        <f t="shared" si="4"/>
        <v>1082</v>
      </c>
      <c r="N21" s="134">
        <f t="shared" si="5"/>
        <v>0</v>
      </c>
      <c r="O21" s="134">
        <f t="shared" si="6"/>
        <v>1082</v>
      </c>
      <c r="P21" s="135">
        <f t="shared" si="7"/>
        <v>1082</v>
      </c>
      <c r="Q21" s="136">
        <f t="shared" si="8"/>
        <v>0</v>
      </c>
      <c r="R21" s="136">
        <f t="shared" si="9"/>
        <v>1082</v>
      </c>
      <c r="S21" s="137">
        <f t="shared" si="10"/>
        <v>1082</v>
      </c>
      <c r="T21" s="138">
        <f t="shared" si="11"/>
        <v>0</v>
      </c>
      <c r="U21" s="139">
        <f t="shared" si="12"/>
        <v>1082</v>
      </c>
      <c r="V21" s="142">
        <f t="shared" si="13"/>
        <v>4330</v>
      </c>
      <c r="W21" s="145">
        <f>'GESTOR da Ata'!M21</f>
        <v>0</v>
      </c>
      <c r="X21" s="143">
        <f t="shared" si="14"/>
        <v>0</v>
      </c>
      <c r="Y21" s="144">
        <f t="shared" si="15"/>
        <v>4330</v>
      </c>
      <c r="Z21" s="9">
        <v>1.69</v>
      </c>
      <c r="AA21" s="9">
        <f t="shared" si="0"/>
        <v>3658.85</v>
      </c>
      <c r="AB21" s="35"/>
      <c r="AC21" s="35"/>
      <c r="AD21" s="35"/>
      <c r="AE21" s="35"/>
      <c r="AF21" s="35"/>
      <c r="AG21" s="35"/>
      <c r="AH21" s="35"/>
      <c r="AI21" s="35"/>
      <c r="AJ21" s="118"/>
      <c r="AK21" s="118"/>
      <c r="AL21" s="118"/>
    </row>
    <row r="22" spans="1:38" ht="39.950000000000003" customHeight="1" x14ac:dyDescent="0.25">
      <c r="A22" s="88">
        <v>19</v>
      </c>
      <c r="B22" s="89" t="s">
        <v>118</v>
      </c>
      <c r="C22" s="176" t="s">
        <v>336</v>
      </c>
      <c r="D22" s="96" t="s">
        <v>132</v>
      </c>
      <c r="E22" s="100">
        <v>1808</v>
      </c>
      <c r="F22" s="104" t="s">
        <v>156</v>
      </c>
      <c r="G22" s="35" t="s">
        <v>173</v>
      </c>
      <c r="H22" s="35" t="s">
        <v>181</v>
      </c>
      <c r="I22" s="119">
        <f>'GESTOR da Ata'!I22</f>
        <v>2325</v>
      </c>
      <c r="J22" s="131">
        <f t="shared" si="1"/>
        <v>1162</v>
      </c>
      <c r="K22" s="132">
        <f t="shared" si="2"/>
        <v>0</v>
      </c>
      <c r="L22" s="132">
        <f t="shared" si="3"/>
        <v>1162</v>
      </c>
      <c r="M22" s="133">
        <f t="shared" si="4"/>
        <v>1162</v>
      </c>
      <c r="N22" s="134">
        <f t="shared" si="5"/>
        <v>0</v>
      </c>
      <c r="O22" s="134">
        <f t="shared" si="6"/>
        <v>1162</v>
      </c>
      <c r="P22" s="135">
        <f t="shared" si="7"/>
        <v>1162</v>
      </c>
      <c r="Q22" s="136">
        <f t="shared" si="8"/>
        <v>0</v>
      </c>
      <c r="R22" s="136">
        <f t="shared" si="9"/>
        <v>1162</v>
      </c>
      <c r="S22" s="137">
        <f t="shared" si="10"/>
        <v>1162</v>
      </c>
      <c r="T22" s="138">
        <f t="shared" si="11"/>
        <v>0</v>
      </c>
      <c r="U22" s="139">
        <f t="shared" si="12"/>
        <v>1162</v>
      </c>
      <c r="V22" s="142">
        <f t="shared" si="13"/>
        <v>4650</v>
      </c>
      <c r="W22" s="145">
        <f>'GESTOR da Ata'!M22</f>
        <v>0</v>
      </c>
      <c r="X22" s="143">
        <f t="shared" si="14"/>
        <v>0</v>
      </c>
      <c r="Y22" s="144">
        <f t="shared" si="15"/>
        <v>4650</v>
      </c>
      <c r="Z22" s="9">
        <v>4</v>
      </c>
      <c r="AA22" s="9">
        <f t="shared" si="0"/>
        <v>9300</v>
      </c>
      <c r="AB22" s="35"/>
      <c r="AC22" s="35"/>
      <c r="AD22" s="35"/>
      <c r="AE22" s="35"/>
      <c r="AF22" s="35"/>
      <c r="AG22" s="35"/>
      <c r="AH22" s="35"/>
      <c r="AI22" s="35"/>
      <c r="AJ22" s="118"/>
      <c r="AK22" s="118"/>
      <c r="AL22" s="118"/>
    </row>
    <row r="23" spans="1:38" ht="39.950000000000003" customHeight="1" x14ac:dyDescent="0.25">
      <c r="A23" s="90">
        <v>20</v>
      </c>
      <c r="B23" s="91" t="s">
        <v>114</v>
      </c>
      <c r="C23" s="177" t="s">
        <v>337</v>
      </c>
      <c r="D23" s="97" t="s">
        <v>125</v>
      </c>
      <c r="E23" s="101">
        <v>1801</v>
      </c>
      <c r="F23" s="105" t="s">
        <v>157</v>
      </c>
      <c r="G23" s="106" t="s">
        <v>176</v>
      </c>
      <c r="H23" s="106" t="s">
        <v>181</v>
      </c>
      <c r="I23" s="119">
        <f>'GESTOR da Ata'!I23</f>
        <v>3220</v>
      </c>
      <c r="J23" s="131">
        <f t="shared" si="1"/>
        <v>1610</v>
      </c>
      <c r="K23" s="132">
        <f t="shared" si="2"/>
        <v>0</v>
      </c>
      <c r="L23" s="132">
        <f t="shared" si="3"/>
        <v>1610</v>
      </c>
      <c r="M23" s="133">
        <f t="shared" si="4"/>
        <v>1610</v>
      </c>
      <c r="N23" s="134">
        <f t="shared" si="5"/>
        <v>0</v>
      </c>
      <c r="O23" s="134">
        <f t="shared" si="6"/>
        <v>1610</v>
      </c>
      <c r="P23" s="135">
        <f t="shared" si="7"/>
        <v>1610</v>
      </c>
      <c r="Q23" s="136">
        <f t="shared" si="8"/>
        <v>0</v>
      </c>
      <c r="R23" s="136">
        <f t="shared" si="9"/>
        <v>1610</v>
      </c>
      <c r="S23" s="137">
        <f t="shared" si="10"/>
        <v>1610</v>
      </c>
      <c r="T23" s="138">
        <f t="shared" si="11"/>
        <v>0</v>
      </c>
      <c r="U23" s="139">
        <f t="shared" si="12"/>
        <v>1610</v>
      </c>
      <c r="V23" s="142">
        <f t="shared" si="13"/>
        <v>6440</v>
      </c>
      <c r="W23" s="145">
        <f>'GESTOR da Ata'!M23</f>
        <v>0</v>
      </c>
      <c r="X23" s="143">
        <f t="shared" si="14"/>
        <v>0</v>
      </c>
      <c r="Y23" s="144">
        <f t="shared" si="15"/>
        <v>6440</v>
      </c>
      <c r="Z23" s="9">
        <v>3.49</v>
      </c>
      <c r="AA23" s="9">
        <f t="shared" si="0"/>
        <v>11237.800000000001</v>
      </c>
      <c r="AB23" s="35"/>
      <c r="AC23" s="35"/>
      <c r="AD23" s="35"/>
      <c r="AE23" s="35"/>
      <c r="AF23" s="35"/>
      <c r="AG23" s="35"/>
      <c r="AH23" s="35"/>
      <c r="AI23" s="35"/>
      <c r="AJ23" s="118"/>
      <c r="AK23" s="118"/>
      <c r="AL23" s="118"/>
    </row>
    <row r="24" spans="1:38" ht="39.950000000000003" customHeight="1" x14ac:dyDescent="0.25">
      <c r="A24" s="88">
        <v>21</v>
      </c>
      <c r="B24" s="89" t="s">
        <v>119</v>
      </c>
      <c r="C24" s="176" t="s">
        <v>338</v>
      </c>
      <c r="D24" s="96" t="s">
        <v>133</v>
      </c>
      <c r="E24" s="100">
        <v>2502</v>
      </c>
      <c r="F24" s="104" t="s">
        <v>158</v>
      </c>
      <c r="G24" s="35" t="s">
        <v>177</v>
      </c>
      <c r="H24" s="35" t="s">
        <v>181</v>
      </c>
      <c r="I24" s="119">
        <f>'GESTOR da Ata'!I24</f>
        <v>846</v>
      </c>
      <c r="J24" s="131">
        <f t="shared" si="1"/>
        <v>423</v>
      </c>
      <c r="K24" s="132">
        <f t="shared" si="2"/>
        <v>0</v>
      </c>
      <c r="L24" s="132">
        <f t="shared" si="3"/>
        <v>423</v>
      </c>
      <c r="M24" s="133">
        <f t="shared" si="4"/>
        <v>423</v>
      </c>
      <c r="N24" s="134">
        <f t="shared" si="5"/>
        <v>0</v>
      </c>
      <c r="O24" s="134">
        <f t="shared" si="6"/>
        <v>423</v>
      </c>
      <c r="P24" s="135">
        <f t="shared" si="7"/>
        <v>423</v>
      </c>
      <c r="Q24" s="136">
        <f t="shared" si="8"/>
        <v>0</v>
      </c>
      <c r="R24" s="136">
        <f t="shared" si="9"/>
        <v>423</v>
      </c>
      <c r="S24" s="137">
        <f t="shared" si="10"/>
        <v>423</v>
      </c>
      <c r="T24" s="138">
        <f t="shared" si="11"/>
        <v>0</v>
      </c>
      <c r="U24" s="139">
        <f t="shared" si="12"/>
        <v>423</v>
      </c>
      <c r="V24" s="142">
        <f t="shared" si="13"/>
        <v>1692</v>
      </c>
      <c r="W24" s="145">
        <f>'GESTOR da Ata'!M24</f>
        <v>0</v>
      </c>
      <c r="X24" s="143">
        <f t="shared" si="14"/>
        <v>0</v>
      </c>
      <c r="Y24" s="144">
        <f t="shared" si="15"/>
        <v>1692</v>
      </c>
      <c r="Z24" s="9">
        <v>48.9</v>
      </c>
      <c r="AA24" s="9">
        <f t="shared" si="0"/>
        <v>41369.4</v>
      </c>
      <c r="AB24" s="35"/>
      <c r="AC24" s="35"/>
      <c r="AD24" s="38"/>
      <c r="AE24" s="35"/>
      <c r="AF24" s="35"/>
      <c r="AG24" s="35"/>
      <c r="AH24" s="35"/>
      <c r="AI24" s="35"/>
      <c r="AJ24" s="118"/>
      <c r="AK24" s="118"/>
      <c r="AL24" s="118"/>
    </row>
    <row r="25" spans="1:38" ht="39.950000000000003" customHeight="1" x14ac:dyDescent="0.25">
      <c r="A25" s="90">
        <v>22</v>
      </c>
      <c r="B25" s="91" t="s">
        <v>116</v>
      </c>
      <c r="C25" s="177" t="s">
        <v>339</v>
      </c>
      <c r="D25" s="97" t="s">
        <v>133</v>
      </c>
      <c r="E25" s="101">
        <v>2502</v>
      </c>
      <c r="F25" s="105" t="s">
        <v>159</v>
      </c>
      <c r="G25" s="106" t="s">
        <v>173</v>
      </c>
      <c r="H25" s="106" t="s">
        <v>181</v>
      </c>
      <c r="I25" s="119">
        <f>'GESTOR da Ata'!I25</f>
        <v>728</v>
      </c>
      <c r="J25" s="131">
        <f t="shared" si="1"/>
        <v>364</v>
      </c>
      <c r="K25" s="132">
        <f t="shared" si="2"/>
        <v>0</v>
      </c>
      <c r="L25" s="132">
        <f t="shared" si="3"/>
        <v>364</v>
      </c>
      <c r="M25" s="133">
        <f t="shared" si="4"/>
        <v>364</v>
      </c>
      <c r="N25" s="134">
        <f t="shared" si="5"/>
        <v>0</v>
      </c>
      <c r="O25" s="134">
        <f t="shared" si="6"/>
        <v>364</v>
      </c>
      <c r="P25" s="135">
        <f t="shared" si="7"/>
        <v>364</v>
      </c>
      <c r="Q25" s="136">
        <f t="shared" si="8"/>
        <v>0</v>
      </c>
      <c r="R25" s="136">
        <f t="shared" si="9"/>
        <v>364</v>
      </c>
      <c r="S25" s="137">
        <f t="shared" si="10"/>
        <v>364</v>
      </c>
      <c r="T25" s="138">
        <f t="shared" si="11"/>
        <v>0</v>
      </c>
      <c r="U25" s="139">
        <f t="shared" si="12"/>
        <v>364</v>
      </c>
      <c r="V25" s="142">
        <f t="shared" si="13"/>
        <v>1456</v>
      </c>
      <c r="W25" s="145">
        <f>'GESTOR da Ata'!M25</f>
        <v>0</v>
      </c>
      <c r="X25" s="143">
        <f t="shared" si="14"/>
        <v>0</v>
      </c>
      <c r="Y25" s="144">
        <f t="shared" si="15"/>
        <v>1456</v>
      </c>
      <c r="Z25" s="9">
        <v>21.89</v>
      </c>
      <c r="AA25" s="9">
        <f t="shared" si="0"/>
        <v>15935.92</v>
      </c>
      <c r="AB25" s="35"/>
      <c r="AC25" s="35"/>
      <c r="AD25" s="35"/>
      <c r="AE25" s="35"/>
      <c r="AF25" s="35"/>
      <c r="AG25" s="35"/>
      <c r="AH25" s="35"/>
      <c r="AI25" s="35"/>
      <c r="AJ25" s="118"/>
      <c r="AK25" s="118"/>
      <c r="AL25" s="118"/>
    </row>
    <row r="26" spans="1:38" ht="39.950000000000003" customHeight="1" x14ac:dyDescent="0.25">
      <c r="A26" s="88">
        <v>23</v>
      </c>
      <c r="B26" s="89" t="s">
        <v>119</v>
      </c>
      <c r="C26" s="176" t="s">
        <v>340</v>
      </c>
      <c r="D26" s="96" t="s">
        <v>133</v>
      </c>
      <c r="E26" s="100">
        <v>2502</v>
      </c>
      <c r="F26" s="104" t="s">
        <v>160</v>
      </c>
      <c r="G26" s="35" t="s">
        <v>178</v>
      </c>
      <c r="H26" s="35" t="s">
        <v>181</v>
      </c>
      <c r="I26" s="119">
        <f>'GESTOR da Ata'!I26</f>
        <v>164</v>
      </c>
      <c r="J26" s="131">
        <f t="shared" si="1"/>
        <v>82</v>
      </c>
      <c r="K26" s="132">
        <f t="shared" si="2"/>
        <v>0</v>
      </c>
      <c r="L26" s="132">
        <f t="shared" si="3"/>
        <v>82</v>
      </c>
      <c r="M26" s="133">
        <f t="shared" si="4"/>
        <v>82</v>
      </c>
      <c r="N26" s="134">
        <f t="shared" si="5"/>
        <v>0</v>
      </c>
      <c r="O26" s="134">
        <f t="shared" si="6"/>
        <v>82</v>
      </c>
      <c r="P26" s="135">
        <f t="shared" si="7"/>
        <v>82</v>
      </c>
      <c r="Q26" s="136">
        <f t="shared" si="8"/>
        <v>0</v>
      </c>
      <c r="R26" s="136">
        <f t="shared" si="9"/>
        <v>82</v>
      </c>
      <c r="S26" s="137">
        <f t="shared" si="10"/>
        <v>82</v>
      </c>
      <c r="T26" s="138">
        <f t="shared" si="11"/>
        <v>0</v>
      </c>
      <c r="U26" s="139">
        <f t="shared" si="12"/>
        <v>82</v>
      </c>
      <c r="V26" s="142">
        <f t="shared" si="13"/>
        <v>328</v>
      </c>
      <c r="W26" s="145">
        <f>'GESTOR da Ata'!M26</f>
        <v>0</v>
      </c>
      <c r="X26" s="143">
        <f t="shared" si="14"/>
        <v>0</v>
      </c>
      <c r="Y26" s="144">
        <f t="shared" si="15"/>
        <v>328</v>
      </c>
      <c r="Z26" s="9">
        <v>103.99</v>
      </c>
      <c r="AA26" s="9">
        <f t="shared" si="0"/>
        <v>17054.36</v>
      </c>
      <c r="AB26" s="35"/>
      <c r="AC26" s="35"/>
      <c r="AD26" s="35"/>
      <c r="AE26" s="35"/>
      <c r="AF26" s="35"/>
      <c r="AG26" s="35"/>
      <c r="AH26" s="35"/>
      <c r="AI26" s="35"/>
      <c r="AJ26" s="118"/>
      <c r="AK26" s="118"/>
      <c r="AL26" s="118"/>
    </row>
    <row r="27" spans="1:38" ht="39.950000000000003" customHeight="1" x14ac:dyDescent="0.25">
      <c r="A27" s="90">
        <v>24</v>
      </c>
      <c r="B27" s="91" t="s">
        <v>119</v>
      </c>
      <c r="C27" s="177" t="s">
        <v>341</v>
      </c>
      <c r="D27" s="97" t="s">
        <v>133</v>
      </c>
      <c r="E27" s="101">
        <v>2502</v>
      </c>
      <c r="F27" s="105" t="s">
        <v>161</v>
      </c>
      <c r="G27" s="106" t="s">
        <v>173</v>
      </c>
      <c r="H27" s="106" t="s">
        <v>181</v>
      </c>
      <c r="I27" s="119">
        <f>'GESTOR da Ata'!I27</f>
        <v>775</v>
      </c>
      <c r="J27" s="131">
        <f t="shared" si="1"/>
        <v>387</v>
      </c>
      <c r="K27" s="132">
        <f t="shared" si="2"/>
        <v>0</v>
      </c>
      <c r="L27" s="132">
        <f t="shared" si="3"/>
        <v>387</v>
      </c>
      <c r="M27" s="133">
        <f t="shared" si="4"/>
        <v>387</v>
      </c>
      <c r="N27" s="134">
        <f t="shared" si="5"/>
        <v>0</v>
      </c>
      <c r="O27" s="134">
        <f t="shared" si="6"/>
        <v>387</v>
      </c>
      <c r="P27" s="135">
        <f t="shared" si="7"/>
        <v>387</v>
      </c>
      <c r="Q27" s="136">
        <f t="shared" si="8"/>
        <v>0</v>
      </c>
      <c r="R27" s="136">
        <f t="shared" si="9"/>
        <v>387</v>
      </c>
      <c r="S27" s="137">
        <f t="shared" si="10"/>
        <v>387</v>
      </c>
      <c r="T27" s="138">
        <f t="shared" si="11"/>
        <v>0</v>
      </c>
      <c r="U27" s="139">
        <f t="shared" si="12"/>
        <v>387</v>
      </c>
      <c r="V27" s="142">
        <f t="shared" si="13"/>
        <v>1550</v>
      </c>
      <c r="W27" s="145">
        <f>'GESTOR da Ata'!M27</f>
        <v>0</v>
      </c>
      <c r="X27" s="143">
        <f t="shared" si="14"/>
        <v>0</v>
      </c>
      <c r="Y27" s="144">
        <f t="shared" si="15"/>
        <v>1550</v>
      </c>
      <c r="Z27" s="9">
        <v>9.09</v>
      </c>
      <c r="AA27" s="9">
        <f t="shared" si="0"/>
        <v>7044.75</v>
      </c>
      <c r="AB27" s="35"/>
      <c r="AC27" s="35"/>
      <c r="AD27" s="35"/>
      <c r="AE27" s="35"/>
      <c r="AF27" s="35"/>
      <c r="AG27" s="35"/>
      <c r="AH27" s="35"/>
      <c r="AI27" s="35"/>
      <c r="AJ27" s="118"/>
      <c r="AK27" s="118"/>
      <c r="AL27" s="118"/>
    </row>
    <row r="28" spans="1:38" ht="39.950000000000003" customHeight="1" x14ac:dyDescent="0.25">
      <c r="A28" s="88">
        <v>25</v>
      </c>
      <c r="B28" s="89" t="s">
        <v>119</v>
      </c>
      <c r="C28" s="176" t="s">
        <v>342</v>
      </c>
      <c r="D28" s="96" t="s">
        <v>133</v>
      </c>
      <c r="E28" s="100">
        <v>2502</v>
      </c>
      <c r="F28" s="104" t="s">
        <v>162</v>
      </c>
      <c r="G28" s="35" t="s">
        <v>177</v>
      </c>
      <c r="H28" s="35" t="s">
        <v>181</v>
      </c>
      <c r="I28" s="119">
        <f>'GESTOR da Ata'!I28</f>
        <v>781</v>
      </c>
      <c r="J28" s="131">
        <f t="shared" si="1"/>
        <v>390</v>
      </c>
      <c r="K28" s="132">
        <f t="shared" si="2"/>
        <v>0</v>
      </c>
      <c r="L28" s="132">
        <f t="shared" si="3"/>
        <v>390</v>
      </c>
      <c r="M28" s="133">
        <f t="shared" si="4"/>
        <v>390</v>
      </c>
      <c r="N28" s="134">
        <f t="shared" si="5"/>
        <v>0</v>
      </c>
      <c r="O28" s="134">
        <f t="shared" si="6"/>
        <v>390</v>
      </c>
      <c r="P28" s="135">
        <f t="shared" si="7"/>
        <v>390</v>
      </c>
      <c r="Q28" s="136">
        <f t="shared" si="8"/>
        <v>0</v>
      </c>
      <c r="R28" s="136">
        <f t="shared" si="9"/>
        <v>390</v>
      </c>
      <c r="S28" s="137">
        <f t="shared" si="10"/>
        <v>390</v>
      </c>
      <c r="T28" s="138">
        <f t="shared" si="11"/>
        <v>0</v>
      </c>
      <c r="U28" s="139">
        <f t="shared" si="12"/>
        <v>390</v>
      </c>
      <c r="V28" s="142">
        <f t="shared" si="13"/>
        <v>1562</v>
      </c>
      <c r="W28" s="145">
        <f>'GESTOR da Ata'!M28</f>
        <v>0</v>
      </c>
      <c r="X28" s="143">
        <f t="shared" si="14"/>
        <v>0</v>
      </c>
      <c r="Y28" s="144">
        <f t="shared" si="15"/>
        <v>1562</v>
      </c>
      <c r="Z28" s="9">
        <v>17</v>
      </c>
      <c r="AA28" s="9">
        <f t="shared" si="0"/>
        <v>13277</v>
      </c>
      <c r="AB28" s="35"/>
      <c r="AC28" s="35"/>
      <c r="AD28" s="35"/>
      <c r="AE28" s="35"/>
      <c r="AF28" s="35"/>
      <c r="AG28" s="35"/>
      <c r="AH28" s="35"/>
      <c r="AI28" s="35"/>
      <c r="AJ28" s="118"/>
      <c r="AK28" s="118"/>
      <c r="AL28" s="118"/>
    </row>
    <row r="29" spans="1:38" ht="39.950000000000003" customHeight="1" x14ac:dyDescent="0.25">
      <c r="A29" s="90">
        <v>26</v>
      </c>
      <c r="B29" s="91" t="s">
        <v>116</v>
      </c>
      <c r="C29" s="177" t="s">
        <v>343</v>
      </c>
      <c r="D29" s="97" t="s">
        <v>128</v>
      </c>
      <c r="E29" s="101">
        <v>6201</v>
      </c>
      <c r="F29" s="105" t="s">
        <v>163</v>
      </c>
      <c r="G29" s="106" t="s">
        <v>174</v>
      </c>
      <c r="H29" s="106" t="s">
        <v>182</v>
      </c>
      <c r="I29" s="119">
        <f>'GESTOR da Ata'!I29</f>
        <v>295</v>
      </c>
      <c r="J29" s="131">
        <f t="shared" si="1"/>
        <v>147</v>
      </c>
      <c r="K29" s="132">
        <f t="shared" si="2"/>
        <v>0</v>
      </c>
      <c r="L29" s="132">
        <f t="shared" si="3"/>
        <v>147</v>
      </c>
      <c r="M29" s="133">
        <f t="shared" si="4"/>
        <v>147</v>
      </c>
      <c r="N29" s="134">
        <f t="shared" si="5"/>
        <v>0</v>
      </c>
      <c r="O29" s="134">
        <f t="shared" si="6"/>
        <v>147</v>
      </c>
      <c r="P29" s="135">
        <f t="shared" si="7"/>
        <v>147</v>
      </c>
      <c r="Q29" s="136">
        <f t="shared" si="8"/>
        <v>0</v>
      </c>
      <c r="R29" s="136">
        <f t="shared" si="9"/>
        <v>147</v>
      </c>
      <c r="S29" s="137">
        <f t="shared" si="10"/>
        <v>147</v>
      </c>
      <c r="T29" s="138">
        <f t="shared" si="11"/>
        <v>0</v>
      </c>
      <c r="U29" s="139">
        <f t="shared" si="12"/>
        <v>147</v>
      </c>
      <c r="V29" s="142">
        <f t="shared" si="13"/>
        <v>590</v>
      </c>
      <c r="W29" s="145">
        <f>'GESTOR da Ata'!M29</f>
        <v>0</v>
      </c>
      <c r="X29" s="143">
        <f t="shared" si="14"/>
        <v>0</v>
      </c>
      <c r="Y29" s="144">
        <f t="shared" si="15"/>
        <v>590</v>
      </c>
      <c r="Z29" s="9">
        <v>64.5</v>
      </c>
      <c r="AA29" s="9">
        <f t="shared" si="0"/>
        <v>19027.5</v>
      </c>
      <c r="AB29" s="35"/>
      <c r="AC29" s="35"/>
      <c r="AD29" s="35"/>
      <c r="AE29" s="35"/>
      <c r="AF29" s="35"/>
      <c r="AG29" s="35"/>
      <c r="AH29" s="35"/>
      <c r="AI29" s="35"/>
      <c r="AJ29" s="118"/>
      <c r="AK29" s="118"/>
      <c r="AL29" s="118"/>
    </row>
    <row r="30" spans="1:38" ht="57.2" customHeight="1" x14ac:dyDescent="0.25">
      <c r="A30" s="88">
        <v>27</v>
      </c>
      <c r="B30" s="89" t="s">
        <v>116</v>
      </c>
      <c r="C30" s="176" t="s">
        <v>344</v>
      </c>
      <c r="D30" s="96" t="s">
        <v>134</v>
      </c>
      <c r="E30" s="100">
        <v>6202</v>
      </c>
      <c r="F30" s="104" t="s">
        <v>164</v>
      </c>
      <c r="G30" s="35" t="s">
        <v>175</v>
      </c>
      <c r="H30" s="35" t="s">
        <v>181</v>
      </c>
      <c r="I30" s="119">
        <f>'GESTOR da Ata'!I30</f>
        <v>9102</v>
      </c>
      <c r="J30" s="131">
        <f t="shared" si="1"/>
        <v>4551</v>
      </c>
      <c r="K30" s="132">
        <f t="shared" si="2"/>
        <v>0</v>
      </c>
      <c r="L30" s="132">
        <f t="shared" si="3"/>
        <v>4551</v>
      </c>
      <c r="M30" s="133">
        <f t="shared" si="4"/>
        <v>4551</v>
      </c>
      <c r="N30" s="134">
        <f t="shared" si="5"/>
        <v>0</v>
      </c>
      <c r="O30" s="134">
        <f t="shared" si="6"/>
        <v>4551</v>
      </c>
      <c r="P30" s="135">
        <f t="shared" si="7"/>
        <v>4551</v>
      </c>
      <c r="Q30" s="136">
        <f t="shared" si="8"/>
        <v>0</v>
      </c>
      <c r="R30" s="136">
        <f t="shared" si="9"/>
        <v>4551</v>
      </c>
      <c r="S30" s="137">
        <f t="shared" si="10"/>
        <v>4551</v>
      </c>
      <c r="T30" s="138">
        <f t="shared" si="11"/>
        <v>0</v>
      </c>
      <c r="U30" s="139">
        <f t="shared" si="12"/>
        <v>4551</v>
      </c>
      <c r="V30" s="142">
        <f t="shared" si="13"/>
        <v>18204</v>
      </c>
      <c r="W30" s="145">
        <f>'GESTOR da Ata'!M30</f>
        <v>0</v>
      </c>
      <c r="X30" s="143">
        <f t="shared" si="14"/>
        <v>0</v>
      </c>
      <c r="Y30" s="144">
        <f t="shared" si="15"/>
        <v>18204</v>
      </c>
      <c r="Z30" s="9">
        <v>4.99</v>
      </c>
      <c r="AA30" s="9">
        <f t="shared" si="0"/>
        <v>45418.98</v>
      </c>
      <c r="AB30" s="35"/>
      <c r="AC30" s="35"/>
      <c r="AD30" s="35"/>
      <c r="AE30" s="35"/>
      <c r="AF30" s="35"/>
      <c r="AG30" s="35"/>
      <c r="AH30" s="35"/>
      <c r="AI30" s="35"/>
      <c r="AJ30" s="118"/>
      <c r="AK30" s="118"/>
      <c r="AL30" s="118"/>
    </row>
    <row r="31" spans="1:38" ht="39.950000000000003" customHeight="1" x14ac:dyDescent="0.25">
      <c r="A31" s="90">
        <v>28</v>
      </c>
      <c r="B31" s="91" t="s">
        <v>118</v>
      </c>
      <c r="C31" s="177" t="s">
        <v>345</v>
      </c>
      <c r="D31" s="97" t="s">
        <v>135</v>
      </c>
      <c r="E31" s="101">
        <v>6202</v>
      </c>
      <c r="F31" s="105" t="s">
        <v>165</v>
      </c>
      <c r="G31" s="106" t="s">
        <v>174</v>
      </c>
      <c r="H31" s="106" t="s">
        <v>181</v>
      </c>
      <c r="I31" s="119">
        <f>'GESTOR da Ata'!I31</f>
        <v>127</v>
      </c>
      <c r="J31" s="131">
        <f t="shared" si="1"/>
        <v>63</v>
      </c>
      <c r="K31" s="132">
        <f t="shared" si="2"/>
        <v>0</v>
      </c>
      <c r="L31" s="132">
        <f t="shared" si="3"/>
        <v>63</v>
      </c>
      <c r="M31" s="133">
        <f t="shared" si="4"/>
        <v>63</v>
      </c>
      <c r="N31" s="134">
        <f t="shared" si="5"/>
        <v>0</v>
      </c>
      <c r="O31" s="134">
        <f t="shared" si="6"/>
        <v>63</v>
      </c>
      <c r="P31" s="135">
        <f t="shared" si="7"/>
        <v>63</v>
      </c>
      <c r="Q31" s="136">
        <f t="shared" si="8"/>
        <v>0</v>
      </c>
      <c r="R31" s="136">
        <f t="shared" si="9"/>
        <v>63</v>
      </c>
      <c r="S31" s="137">
        <f t="shared" si="10"/>
        <v>63</v>
      </c>
      <c r="T31" s="138">
        <f t="shared" si="11"/>
        <v>0</v>
      </c>
      <c r="U31" s="139">
        <f t="shared" si="12"/>
        <v>63</v>
      </c>
      <c r="V31" s="142">
        <f t="shared" si="13"/>
        <v>254</v>
      </c>
      <c r="W31" s="145">
        <f>'GESTOR da Ata'!M31</f>
        <v>0</v>
      </c>
      <c r="X31" s="143">
        <f t="shared" si="14"/>
        <v>0</v>
      </c>
      <c r="Y31" s="144">
        <f t="shared" si="15"/>
        <v>254</v>
      </c>
      <c r="Z31" s="9">
        <v>40</v>
      </c>
      <c r="AA31" s="9">
        <f t="shared" si="0"/>
        <v>5080</v>
      </c>
      <c r="AB31" s="35"/>
      <c r="AC31" s="35"/>
      <c r="AD31" s="35"/>
      <c r="AE31" s="35"/>
      <c r="AF31" s="35"/>
      <c r="AG31" s="35"/>
      <c r="AH31" s="35"/>
      <c r="AI31" s="35"/>
      <c r="AJ31" s="118"/>
      <c r="AK31" s="118"/>
      <c r="AL31" s="118"/>
    </row>
    <row r="32" spans="1:38" ht="39.950000000000003" customHeight="1" x14ac:dyDescent="0.25">
      <c r="A32" s="88">
        <v>29</v>
      </c>
      <c r="B32" s="89" t="s">
        <v>120</v>
      </c>
      <c r="C32" s="176" t="s">
        <v>346</v>
      </c>
      <c r="D32" s="96" t="s">
        <v>125</v>
      </c>
      <c r="E32" s="100">
        <v>6202</v>
      </c>
      <c r="F32" s="104" t="s">
        <v>166</v>
      </c>
      <c r="G32" s="35" t="s">
        <v>173</v>
      </c>
      <c r="H32" s="35" t="s">
        <v>181</v>
      </c>
      <c r="I32" s="119">
        <f>'GESTOR da Ata'!I32</f>
        <v>1312</v>
      </c>
      <c r="J32" s="131">
        <f t="shared" si="1"/>
        <v>656</v>
      </c>
      <c r="K32" s="132">
        <f t="shared" si="2"/>
        <v>0</v>
      </c>
      <c r="L32" s="132">
        <f t="shared" si="3"/>
        <v>656</v>
      </c>
      <c r="M32" s="133">
        <f t="shared" si="4"/>
        <v>656</v>
      </c>
      <c r="N32" s="134">
        <f t="shared" si="5"/>
        <v>0</v>
      </c>
      <c r="O32" s="134">
        <f t="shared" si="6"/>
        <v>656</v>
      </c>
      <c r="P32" s="135">
        <f t="shared" si="7"/>
        <v>656</v>
      </c>
      <c r="Q32" s="136">
        <f t="shared" si="8"/>
        <v>0</v>
      </c>
      <c r="R32" s="136">
        <f t="shared" si="9"/>
        <v>656</v>
      </c>
      <c r="S32" s="137">
        <f t="shared" si="10"/>
        <v>656</v>
      </c>
      <c r="T32" s="138">
        <f t="shared" si="11"/>
        <v>0</v>
      </c>
      <c r="U32" s="139">
        <f t="shared" si="12"/>
        <v>656</v>
      </c>
      <c r="V32" s="142">
        <f t="shared" si="13"/>
        <v>2624</v>
      </c>
      <c r="W32" s="145">
        <f>'GESTOR da Ata'!M32</f>
        <v>0</v>
      </c>
      <c r="X32" s="143">
        <f t="shared" si="14"/>
        <v>0</v>
      </c>
      <c r="Y32" s="144">
        <f t="shared" si="15"/>
        <v>2624</v>
      </c>
      <c r="Z32" s="9">
        <v>5.87</v>
      </c>
      <c r="AA32" s="9">
        <f t="shared" si="0"/>
        <v>7701.4400000000005</v>
      </c>
      <c r="AB32" s="35"/>
      <c r="AC32" s="35"/>
      <c r="AD32" s="35"/>
      <c r="AE32" s="35"/>
      <c r="AF32" s="35"/>
      <c r="AG32" s="35"/>
      <c r="AH32" s="35"/>
      <c r="AI32" s="35"/>
      <c r="AJ32" s="118"/>
      <c r="AK32" s="118"/>
      <c r="AL32" s="118"/>
    </row>
    <row r="33" spans="1:38" ht="39.950000000000003" customHeight="1" x14ac:dyDescent="0.25">
      <c r="A33" s="90">
        <v>30</v>
      </c>
      <c r="B33" s="91" t="s">
        <v>118</v>
      </c>
      <c r="C33" s="178" t="s">
        <v>347</v>
      </c>
      <c r="D33" s="98" t="s">
        <v>136</v>
      </c>
      <c r="E33" s="101">
        <v>1504</v>
      </c>
      <c r="F33" s="105" t="s">
        <v>167</v>
      </c>
      <c r="G33" s="106" t="s">
        <v>179</v>
      </c>
      <c r="H33" s="106" t="s">
        <v>183</v>
      </c>
      <c r="I33" s="119">
        <f>'GESTOR da Ata'!I33</f>
        <v>3021</v>
      </c>
      <c r="J33" s="131">
        <f t="shared" si="1"/>
        <v>1510</v>
      </c>
      <c r="K33" s="132">
        <f t="shared" si="2"/>
        <v>0</v>
      </c>
      <c r="L33" s="132">
        <f t="shared" si="3"/>
        <v>1510</v>
      </c>
      <c r="M33" s="133">
        <f t="shared" si="4"/>
        <v>1510</v>
      </c>
      <c r="N33" s="134">
        <f t="shared" si="5"/>
        <v>0</v>
      </c>
      <c r="O33" s="134">
        <f t="shared" si="6"/>
        <v>1510</v>
      </c>
      <c r="P33" s="135">
        <f t="shared" si="7"/>
        <v>1510</v>
      </c>
      <c r="Q33" s="136">
        <f t="shared" si="8"/>
        <v>0</v>
      </c>
      <c r="R33" s="136">
        <f t="shared" si="9"/>
        <v>1510</v>
      </c>
      <c r="S33" s="137">
        <f t="shared" si="10"/>
        <v>1510</v>
      </c>
      <c r="T33" s="138">
        <f t="shared" si="11"/>
        <v>0</v>
      </c>
      <c r="U33" s="139">
        <f t="shared" si="12"/>
        <v>1510</v>
      </c>
      <c r="V33" s="142">
        <f t="shared" si="13"/>
        <v>6042</v>
      </c>
      <c r="W33" s="145">
        <f>'GESTOR da Ata'!M33</f>
        <v>0</v>
      </c>
      <c r="X33" s="143">
        <f t="shared" si="14"/>
        <v>0</v>
      </c>
      <c r="Y33" s="144">
        <f t="shared" si="15"/>
        <v>6042</v>
      </c>
      <c r="Z33" s="9">
        <v>5</v>
      </c>
      <c r="AA33" s="9">
        <f t="shared" si="0"/>
        <v>15105</v>
      </c>
      <c r="AB33" s="35"/>
      <c r="AC33" s="35"/>
      <c r="AD33" s="35"/>
      <c r="AE33" s="35"/>
      <c r="AF33" s="35"/>
      <c r="AG33" s="35"/>
      <c r="AH33" s="35"/>
      <c r="AI33" s="35"/>
      <c r="AJ33" s="118"/>
      <c r="AK33" s="118"/>
      <c r="AL33" s="118"/>
    </row>
    <row r="34" spans="1:38" ht="39.950000000000003" customHeight="1" x14ac:dyDescent="0.25">
      <c r="A34" s="88">
        <v>31</v>
      </c>
      <c r="B34" s="89" t="s">
        <v>121</v>
      </c>
      <c r="C34" s="176" t="s">
        <v>348</v>
      </c>
      <c r="D34" s="96" t="s">
        <v>137</v>
      </c>
      <c r="E34" s="100">
        <v>1504</v>
      </c>
      <c r="F34" s="104" t="s">
        <v>168</v>
      </c>
      <c r="G34" s="35" t="s">
        <v>180</v>
      </c>
      <c r="H34" s="35" t="s">
        <v>183</v>
      </c>
      <c r="I34" s="119">
        <f>'GESTOR da Ata'!I34</f>
        <v>949</v>
      </c>
      <c r="J34" s="131">
        <f t="shared" si="1"/>
        <v>474</v>
      </c>
      <c r="K34" s="132">
        <f t="shared" si="2"/>
        <v>0</v>
      </c>
      <c r="L34" s="132">
        <f t="shared" si="3"/>
        <v>474</v>
      </c>
      <c r="M34" s="133">
        <f t="shared" si="4"/>
        <v>474</v>
      </c>
      <c r="N34" s="134">
        <f t="shared" si="5"/>
        <v>0</v>
      </c>
      <c r="O34" s="134">
        <f t="shared" si="6"/>
        <v>474</v>
      </c>
      <c r="P34" s="135">
        <f t="shared" si="7"/>
        <v>474</v>
      </c>
      <c r="Q34" s="136">
        <f t="shared" si="8"/>
        <v>0</v>
      </c>
      <c r="R34" s="136">
        <f t="shared" si="9"/>
        <v>474</v>
      </c>
      <c r="S34" s="137">
        <f t="shared" si="10"/>
        <v>474</v>
      </c>
      <c r="T34" s="138">
        <f t="shared" si="11"/>
        <v>0</v>
      </c>
      <c r="U34" s="139">
        <f t="shared" si="12"/>
        <v>474</v>
      </c>
      <c r="V34" s="142">
        <f t="shared" si="13"/>
        <v>1898</v>
      </c>
      <c r="W34" s="145">
        <f>'GESTOR da Ata'!M34</f>
        <v>0</v>
      </c>
      <c r="X34" s="143">
        <f t="shared" si="14"/>
        <v>0</v>
      </c>
      <c r="Y34" s="144">
        <f t="shared" si="15"/>
        <v>1898</v>
      </c>
      <c r="Z34" s="9">
        <v>5.14</v>
      </c>
      <c r="AA34" s="9">
        <f t="shared" si="0"/>
        <v>4877.8599999999997</v>
      </c>
      <c r="AB34" s="35"/>
      <c r="AC34" s="35"/>
      <c r="AD34" s="35"/>
      <c r="AE34" s="35"/>
      <c r="AF34" s="35"/>
      <c r="AG34" s="35"/>
      <c r="AH34" s="35"/>
      <c r="AI34" s="35"/>
      <c r="AJ34" s="118"/>
      <c r="AK34" s="118"/>
      <c r="AL34" s="118"/>
    </row>
    <row r="35" spans="1:38" ht="39.950000000000003" customHeight="1" x14ac:dyDescent="0.25">
      <c r="A35" s="90">
        <v>32</v>
      </c>
      <c r="B35" s="91" t="s">
        <v>122</v>
      </c>
      <c r="C35" s="177" t="s">
        <v>349</v>
      </c>
      <c r="D35" s="97" t="s">
        <v>138</v>
      </c>
      <c r="E35" s="101">
        <v>1602</v>
      </c>
      <c r="F35" s="105" t="s">
        <v>169</v>
      </c>
      <c r="G35" s="106" t="s">
        <v>173</v>
      </c>
      <c r="H35" s="106" t="s">
        <v>184</v>
      </c>
      <c r="I35" s="119">
        <f>'GESTOR da Ata'!I35</f>
        <v>86</v>
      </c>
      <c r="J35" s="131">
        <f t="shared" si="1"/>
        <v>43</v>
      </c>
      <c r="K35" s="132">
        <f t="shared" si="2"/>
        <v>0</v>
      </c>
      <c r="L35" s="132">
        <f t="shared" si="3"/>
        <v>43</v>
      </c>
      <c r="M35" s="133">
        <f t="shared" si="4"/>
        <v>43</v>
      </c>
      <c r="N35" s="134">
        <f t="shared" si="5"/>
        <v>0</v>
      </c>
      <c r="O35" s="134">
        <f t="shared" si="6"/>
        <v>43</v>
      </c>
      <c r="P35" s="135">
        <f t="shared" si="7"/>
        <v>43</v>
      </c>
      <c r="Q35" s="136">
        <f t="shared" si="8"/>
        <v>0</v>
      </c>
      <c r="R35" s="136">
        <f t="shared" si="9"/>
        <v>43</v>
      </c>
      <c r="S35" s="137">
        <f t="shared" si="10"/>
        <v>43</v>
      </c>
      <c r="T35" s="138">
        <f t="shared" si="11"/>
        <v>0</v>
      </c>
      <c r="U35" s="139">
        <f t="shared" si="12"/>
        <v>43</v>
      </c>
      <c r="V35" s="142">
        <f t="shared" si="13"/>
        <v>172</v>
      </c>
      <c r="W35" s="145">
        <f>'GESTOR da Ata'!M35</f>
        <v>0</v>
      </c>
      <c r="X35" s="143">
        <f t="shared" si="14"/>
        <v>0</v>
      </c>
      <c r="Y35" s="144">
        <f t="shared" si="15"/>
        <v>172</v>
      </c>
      <c r="Z35" s="9">
        <v>150</v>
      </c>
      <c r="AA35" s="9">
        <f t="shared" si="0"/>
        <v>12900</v>
      </c>
      <c r="AB35" s="35"/>
      <c r="AC35" s="35"/>
      <c r="AD35" s="35"/>
      <c r="AE35" s="35"/>
      <c r="AF35" s="35"/>
      <c r="AG35" s="35"/>
      <c r="AH35" s="35"/>
      <c r="AI35" s="35"/>
      <c r="AJ35" s="118"/>
      <c r="AK35" s="118"/>
      <c r="AL35" s="118"/>
    </row>
    <row r="36" spans="1:38" ht="39.950000000000003" customHeight="1" x14ac:dyDescent="0.25">
      <c r="A36" s="88">
        <v>33</v>
      </c>
      <c r="B36" s="89" t="s">
        <v>122</v>
      </c>
      <c r="C36" s="176" t="s">
        <v>350</v>
      </c>
      <c r="D36" s="96" t="s">
        <v>138</v>
      </c>
      <c r="E36" s="100">
        <v>1602</v>
      </c>
      <c r="F36" s="104" t="s">
        <v>170</v>
      </c>
      <c r="G36" s="35" t="s">
        <v>173</v>
      </c>
      <c r="H36" s="35" t="s">
        <v>184</v>
      </c>
      <c r="I36" s="119">
        <f>'GESTOR da Ata'!I36</f>
        <v>96</v>
      </c>
      <c r="J36" s="131">
        <f t="shared" si="1"/>
        <v>48</v>
      </c>
      <c r="K36" s="132">
        <f t="shared" si="2"/>
        <v>0</v>
      </c>
      <c r="L36" s="132">
        <f t="shared" si="3"/>
        <v>48</v>
      </c>
      <c r="M36" s="133">
        <f t="shared" si="4"/>
        <v>48</v>
      </c>
      <c r="N36" s="134">
        <f t="shared" si="5"/>
        <v>0</v>
      </c>
      <c r="O36" s="134">
        <f t="shared" si="6"/>
        <v>48</v>
      </c>
      <c r="P36" s="135">
        <f t="shared" si="7"/>
        <v>48</v>
      </c>
      <c r="Q36" s="136">
        <f t="shared" si="8"/>
        <v>0</v>
      </c>
      <c r="R36" s="136">
        <f t="shared" si="9"/>
        <v>48</v>
      </c>
      <c r="S36" s="137">
        <f t="shared" si="10"/>
        <v>48</v>
      </c>
      <c r="T36" s="138">
        <f t="shared" si="11"/>
        <v>0</v>
      </c>
      <c r="U36" s="139">
        <f t="shared" si="12"/>
        <v>48</v>
      </c>
      <c r="V36" s="142">
        <f t="shared" si="13"/>
        <v>192</v>
      </c>
      <c r="W36" s="145">
        <f>'GESTOR da Ata'!M36</f>
        <v>0</v>
      </c>
      <c r="X36" s="143">
        <f t="shared" si="14"/>
        <v>0</v>
      </c>
      <c r="Y36" s="144">
        <f t="shared" si="15"/>
        <v>192</v>
      </c>
      <c r="Z36" s="9">
        <v>315</v>
      </c>
      <c r="AA36" s="9">
        <f t="shared" si="0"/>
        <v>30240</v>
      </c>
      <c r="AB36" s="35"/>
      <c r="AC36" s="35"/>
      <c r="AD36" s="35"/>
      <c r="AE36" s="35"/>
      <c r="AF36" s="35"/>
      <c r="AG36" s="35"/>
      <c r="AH36" s="35"/>
      <c r="AI36" s="35"/>
      <c r="AJ36" s="118"/>
      <c r="AK36" s="118"/>
      <c r="AL36" s="118"/>
    </row>
    <row r="37" spans="1:38" ht="39.950000000000003" customHeight="1" x14ac:dyDescent="0.25">
      <c r="A37" s="94">
        <v>34</v>
      </c>
      <c r="B37" s="95" t="s">
        <v>122</v>
      </c>
      <c r="C37" s="177" t="s">
        <v>351</v>
      </c>
      <c r="D37" s="99" t="s">
        <v>138</v>
      </c>
      <c r="E37" s="103">
        <v>1806</v>
      </c>
      <c r="F37" s="105" t="s">
        <v>171</v>
      </c>
      <c r="G37" s="106" t="s">
        <v>173</v>
      </c>
      <c r="H37" s="106" t="s">
        <v>184</v>
      </c>
      <c r="I37" s="119">
        <f>'GESTOR da Ata'!I37</f>
        <v>74</v>
      </c>
      <c r="J37" s="131">
        <f t="shared" si="1"/>
        <v>37</v>
      </c>
      <c r="K37" s="132">
        <f t="shared" si="2"/>
        <v>0</v>
      </c>
      <c r="L37" s="132">
        <f t="shared" si="3"/>
        <v>37</v>
      </c>
      <c r="M37" s="133">
        <f t="shared" si="4"/>
        <v>37</v>
      </c>
      <c r="N37" s="134">
        <f t="shared" si="5"/>
        <v>0</v>
      </c>
      <c r="O37" s="134">
        <f t="shared" si="6"/>
        <v>37</v>
      </c>
      <c r="P37" s="135">
        <f t="shared" si="7"/>
        <v>37</v>
      </c>
      <c r="Q37" s="136">
        <f t="shared" si="8"/>
        <v>0</v>
      </c>
      <c r="R37" s="136">
        <f t="shared" si="9"/>
        <v>37</v>
      </c>
      <c r="S37" s="137">
        <f t="shared" si="10"/>
        <v>37</v>
      </c>
      <c r="T37" s="138">
        <f t="shared" si="11"/>
        <v>0</v>
      </c>
      <c r="U37" s="139">
        <f t="shared" si="12"/>
        <v>37</v>
      </c>
      <c r="V37" s="142">
        <f t="shared" si="13"/>
        <v>148</v>
      </c>
      <c r="W37" s="145">
        <f>'GESTOR da Ata'!M37</f>
        <v>0</v>
      </c>
      <c r="X37" s="143">
        <f t="shared" si="14"/>
        <v>0</v>
      </c>
      <c r="Y37" s="144">
        <f t="shared" si="15"/>
        <v>148</v>
      </c>
      <c r="Z37" s="9">
        <v>780</v>
      </c>
      <c r="AA37" s="9">
        <f t="shared" si="0"/>
        <v>57720</v>
      </c>
      <c r="AB37" s="35"/>
      <c r="AC37" s="35"/>
      <c r="AD37" s="35"/>
      <c r="AE37" s="35"/>
      <c r="AF37" s="35"/>
      <c r="AG37" s="35"/>
      <c r="AH37" s="35"/>
      <c r="AI37" s="35"/>
      <c r="AJ37" s="118"/>
      <c r="AK37" s="118"/>
      <c r="AL37" s="118"/>
    </row>
  </sheetData>
  <autoFilter ref="A3:AI37" xr:uid="{62E1CE42-A8AC-4AC4-919D-D3137547F7AD}">
    <sortState xmlns:xlrd2="http://schemas.microsoft.com/office/spreadsheetml/2017/richdata2" ref="A4:AI37">
      <sortCondition ref="Y3:Y37"/>
    </sortState>
  </autoFilter>
  <mergeCells count="10">
    <mergeCell ref="P2:R2"/>
    <mergeCell ref="S2:U2"/>
    <mergeCell ref="V2:Y2"/>
    <mergeCell ref="Z2:AA2"/>
    <mergeCell ref="I1:AA1"/>
    <mergeCell ref="A1:C1"/>
    <mergeCell ref="D1:H1"/>
    <mergeCell ref="A2:H2"/>
    <mergeCell ref="J2:L2"/>
    <mergeCell ref="M2:O2"/>
  </mergeCells>
  <phoneticPr fontId="32" type="noConversion"/>
  <conditionalFormatting sqref="AB4">
    <cfRule type="cellIs" dxfId="3" priority="6" operator="greaterThan">
      <formula>0</formula>
    </cfRule>
  </conditionalFormatting>
  <conditionalFormatting sqref="AB5:AB37">
    <cfRule type="cellIs" dxfId="2" priority="3" operator="greaterThan">
      <formula>0</formula>
    </cfRule>
  </conditionalFormatting>
  <conditionalFormatting sqref="AC4:AI37">
    <cfRule type="cellIs" dxfId="1" priority="2" operator="greaterThan">
      <formula>0</formula>
    </cfRule>
  </conditionalFormatting>
  <conditionalFormatting sqref="Y4:Y37">
    <cfRule type="cellIs" dxfId="0" priority="1" operator="lessThan">
      <formula>0</formula>
    </cfRule>
  </conditionalFormatting>
  <pageMargins left="0.511811024" right="0.511811024" top="0.78740157499999996" bottom="0.78740157499999996" header="0.31496062000000002" footer="0.31496062000000002"/>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1E21F-46F6-4513-91CE-C0587394598C}">
  <sheetPr>
    <tabColor theme="7" tint="0.39997558519241921"/>
  </sheetPr>
  <dimension ref="A1:BK36"/>
  <sheetViews>
    <sheetView zoomScale="80" zoomScaleNormal="80" workbookViewId="0">
      <selection activeCell="BK37" sqref="BK37"/>
    </sheetView>
  </sheetViews>
  <sheetFormatPr defaultRowHeight="12.75" x14ac:dyDescent="0.2"/>
  <cols>
    <col min="2" max="2" width="22.5703125" customWidth="1"/>
    <col min="3" max="3" width="21.28515625" style="56" customWidth="1"/>
    <col min="4" max="7" width="10.7109375" style="56" customWidth="1"/>
    <col min="8" max="8" width="10.7109375" style="57" customWidth="1"/>
    <col min="9" max="9" width="9.140625" style="57"/>
    <col min="10" max="10" width="9.7109375" style="57" customWidth="1"/>
    <col min="11" max="13" width="9.140625" style="57"/>
    <col min="14" max="14" width="9.28515625" style="57" customWidth="1"/>
    <col min="15" max="16" width="9.140625" style="57"/>
    <col min="17" max="17" width="10.85546875" style="57" customWidth="1"/>
    <col min="18" max="20" width="9.140625" style="57"/>
    <col min="21" max="21" width="10.140625" style="57" customWidth="1"/>
    <col min="22" max="22" width="11.85546875" style="58" customWidth="1"/>
    <col min="23" max="23" width="9.42578125" style="58" customWidth="1"/>
    <col min="24" max="24" width="10.7109375" style="58" customWidth="1"/>
    <col min="25" max="25" width="9.140625" style="58"/>
    <col min="26" max="26" width="9.42578125" style="58" customWidth="1"/>
    <col min="27" max="27" width="9.7109375" style="58" customWidth="1"/>
    <col min="28" max="28" width="11.42578125" style="58" customWidth="1"/>
    <col min="29" max="29" width="10.7109375" style="58" customWidth="1"/>
    <col min="30" max="30" width="9.42578125" style="58" customWidth="1"/>
    <col min="31" max="31" width="13" style="58" customWidth="1"/>
    <col min="32" max="32" width="11.28515625" style="58" customWidth="1"/>
    <col min="33" max="33" width="9.7109375" style="58" customWidth="1"/>
    <col min="34" max="34" width="9.28515625" style="58" customWidth="1"/>
    <col min="35" max="35" width="12.28515625" style="58" customWidth="1"/>
    <col min="36" max="36" width="11.85546875" customWidth="1"/>
    <col min="37" max="37" width="9.42578125" customWidth="1"/>
    <col min="38" max="38" width="10.7109375" customWidth="1"/>
    <col min="40" max="40" width="9.42578125" customWidth="1"/>
    <col min="41" max="41" width="10.7109375" customWidth="1"/>
    <col min="42" max="42" width="13.28515625" bestFit="1" customWidth="1"/>
    <col min="43" max="43" width="10.7109375" customWidth="1"/>
    <col min="44" max="44" width="9.42578125" customWidth="1"/>
    <col min="45" max="45" width="13" customWidth="1"/>
    <col min="46" max="46" width="11.28515625" customWidth="1"/>
    <col min="47" max="47" width="9.7109375" customWidth="1"/>
    <col min="48" max="48" width="9.28515625" customWidth="1"/>
    <col min="49" max="49" width="12.28515625" customWidth="1"/>
    <col min="50" max="50" width="12.85546875" customWidth="1"/>
    <col min="51" max="51" width="10.5703125" customWidth="1"/>
    <col min="52" max="52" width="11.85546875" customWidth="1"/>
    <col min="53" max="53" width="10.140625" customWidth="1"/>
    <col min="54" max="54" width="10.5703125" customWidth="1"/>
    <col min="55" max="55" width="11.85546875" customWidth="1"/>
    <col min="56" max="56" width="13.5703125" customWidth="1"/>
    <col min="57" max="57" width="12.85546875" customWidth="1"/>
    <col min="58" max="58" width="11.5703125" customWidth="1"/>
    <col min="59" max="59" width="15.140625" customWidth="1"/>
    <col min="60" max="60" width="13.42578125" customWidth="1"/>
    <col min="61" max="61" width="11.85546875" customWidth="1"/>
    <col min="62" max="62" width="11.42578125" customWidth="1"/>
    <col min="63" max="63" width="14.42578125" customWidth="1"/>
  </cols>
  <sheetData>
    <row r="1" spans="1:63" x14ac:dyDescent="0.2">
      <c r="C1" s="218" t="s">
        <v>35</v>
      </c>
      <c r="D1" s="218"/>
      <c r="E1" s="218"/>
      <c r="F1" s="218"/>
      <c r="G1" s="218"/>
      <c r="H1" s="219" t="s">
        <v>50</v>
      </c>
      <c r="I1" s="219"/>
      <c r="J1" s="219"/>
      <c r="K1" s="219"/>
      <c r="L1" s="219"/>
      <c r="M1" s="219"/>
      <c r="N1" s="219"/>
      <c r="O1" s="219"/>
      <c r="P1" s="219"/>
      <c r="Q1" s="219"/>
      <c r="R1" s="219"/>
      <c r="S1" s="219"/>
      <c r="T1" s="219"/>
      <c r="U1" s="219"/>
      <c r="V1" s="220" t="s">
        <v>51</v>
      </c>
      <c r="W1" s="220"/>
      <c r="X1" s="220"/>
      <c r="Y1" s="220"/>
      <c r="Z1" s="220"/>
      <c r="AA1" s="220"/>
      <c r="AB1" s="220"/>
      <c r="AC1" s="220"/>
      <c r="AD1" s="220"/>
      <c r="AE1" s="220"/>
      <c r="AF1" s="220"/>
      <c r="AG1" s="220"/>
      <c r="AH1" s="220"/>
      <c r="AI1" s="220"/>
      <c r="AJ1" s="221" t="s">
        <v>52</v>
      </c>
      <c r="AK1" s="222"/>
      <c r="AL1" s="222"/>
      <c r="AM1" s="222"/>
      <c r="AN1" s="222"/>
      <c r="AO1" s="222"/>
      <c r="AP1" s="222"/>
      <c r="AQ1" s="222"/>
      <c r="AR1" s="222"/>
      <c r="AS1" s="222"/>
      <c r="AT1" s="222"/>
      <c r="AU1" s="222"/>
      <c r="AV1" s="222"/>
      <c r="AW1" s="222"/>
      <c r="AX1" s="223" t="s">
        <v>57</v>
      </c>
      <c r="AY1" s="224"/>
      <c r="AZ1" s="224"/>
      <c r="BA1" s="224"/>
      <c r="BB1" s="224"/>
      <c r="BC1" s="224"/>
      <c r="BD1" s="224"/>
      <c r="BE1" s="224"/>
      <c r="BF1" s="224"/>
      <c r="BG1" s="224"/>
      <c r="BH1" s="224"/>
      <c r="BI1" s="224"/>
      <c r="BJ1" s="224"/>
      <c r="BK1" s="224"/>
    </row>
    <row r="2" spans="1:63" x14ac:dyDescent="0.2">
      <c r="A2" s="68" t="s">
        <v>29</v>
      </c>
      <c r="B2" s="60" t="s">
        <v>53</v>
      </c>
      <c r="C2" s="61" t="s">
        <v>30</v>
      </c>
      <c r="D2" s="61" t="s">
        <v>31</v>
      </c>
      <c r="E2" s="61" t="s">
        <v>32</v>
      </c>
      <c r="F2" s="61" t="s">
        <v>33</v>
      </c>
      <c r="G2" s="61" t="s">
        <v>34</v>
      </c>
      <c r="H2" s="62" t="s">
        <v>36</v>
      </c>
      <c r="I2" s="62" t="s">
        <v>37</v>
      </c>
      <c r="J2" s="62" t="s">
        <v>38</v>
      </c>
      <c r="K2" s="62" t="s">
        <v>39</v>
      </c>
      <c r="L2" s="62" t="s">
        <v>40</v>
      </c>
      <c r="M2" s="62" t="s">
        <v>41</v>
      </c>
      <c r="N2" s="62" t="s">
        <v>42</v>
      </c>
      <c r="O2" s="62" t="s">
        <v>43</v>
      </c>
      <c r="P2" s="62" t="s">
        <v>44</v>
      </c>
      <c r="Q2" s="62" t="s">
        <v>45</v>
      </c>
      <c r="R2" s="62" t="s">
        <v>46</v>
      </c>
      <c r="S2" s="62" t="s">
        <v>47</v>
      </c>
      <c r="T2" s="62" t="s">
        <v>48</v>
      </c>
      <c r="U2" s="62" t="s">
        <v>49</v>
      </c>
      <c r="V2" s="63" t="s">
        <v>72</v>
      </c>
      <c r="W2" s="63" t="s">
        <v>73</v>
      </c>
      <c r="X2" s="63" t="s">
        <v>74</v>
      </c>
      <c r="Y2" s="63" t="s">
        <v>75</v>
      </c>
      <c r="Z2" s="63" t="s">
        <v>76</v>
      </c>
      <c r="AA2" s="63" t="s">
        <v>77</v>
      </c>
      <c r="AB2" s="63" t="s">
        <v>78</v>
      </c>
      <c r="AC2" s="63" t="s">
        <v>79</v>
      </c>
      <c r="AD2" s="63" t="s">
        <v>80</v>
      </c>
      <c r="AE2" s="63" t="s">
        <v>81</v>
      </c>
      <c r="AF2" s="63" t="s">
        <v>82</v>
      </c>
      <c r="AG2" s="63" t="s">
        <v>83</v>
      </c>
      <c r="AH2" s="63" t="s">
        <v>84</v>
      </c>
      <c r="AI2" s="63" t="s">
        <v>85</v>
      </c>
      <c r="AJ2" s="73" t="s">
        <v>86</v>
      </c>
      <c r="AK2" s="73" t="s">
        <v>87</v>
      </c>
      <c r="AL2" s="73" t="s">
        <v>88</v>
      </c>
      <c r="AM2" s="73" t="s">
        <v>89</v>
      </c>
      <c r="AN2" s="73" t="s">
        <v>90</v>
      </c>
      <c r="AO2" s="73" t="s">
        <v>91</v>
      </c>
      <c r="AP2" s="73" t="s">
        <v>92</v>
      </c>
      <c r="AQ2" s="73" t="s">
        <v>93</v>
      </c>
      <c r="AR2" s="73" t="s">
        <v>94</v>
      </c>
      <c r="AS2" s="73" t="s">
        <v>95</v>
      </c>
      <c r="AT2" s="73" t="s">
        <v>96</v>
      </c>
      <c r="AU2" s="73" t="s">
        <v>97</v>
      </c>
      <c r="AV2" s="73" t="s">
        <v>98</v>
      </c>
      <c r="AW2" s="74" t="s">
        <v>99</v>
      </c>
      <c r="AX2" s="72" t="s">
        <v>58</v>
      </c>
      <c r="AY2" s="72" t="s">
        <v>59</v>
      </c>
      <c r="AZ2" s="72" t="s">
        <v>60</v>
      </c>
      <c r="BA2" s="72" t="s">
        <v>61</v>
      </c>
      <c r="BB2" s="72" t="s">
        <v>62</v>
      </c>
      <c r="BC2" s="72" t="s">
        <v>63</v>
      </c>
      <c r="BD2" s="72" t="s">
        <v>64</v>
      </c>
      <c r="BE2" s="72" t="s">
        <v>65</v>
      </c>
      <c r="BF2" s="72" t="s">
        <v>66</v>
      </c>
      <c r="BG2" s="72" t="s">
        <v>67</v>
      </c>
      <c r="BH2" s="72" t="s">
        <v>68</v>
      </c>
      <c r="BI2" s="72" t="s">
        <v>69</v>
      </c>
      <c r="BJ2" s="72" t="s">
        <v>70</v>
      </c>
      <c r="BK2" s="72" t="s">
        <v>71</v>
      </c>
    </row>
    <row r="3" spans="1:63" x14ac:dyDescent="0.2">
      <c r="A3" s="69">
        <v>1</v>
      </c>
      <c r="B3" s="75">
        <f>'GESTOR da Ata'!K4/'GESTOR da Ata'!I4</f>
        <v>0</v>
      </c>
      <c r="C3" s="64">
        <f>'CARONA-uso exclusivo do GESTOR!'!Y4/'CARONA-uso exclusivo do GESTOR!'!I4</f>
        <v>2</v>
      </c>
      <c r="D3" s="65">
        <f>'CARONA-uso exclusivo do GESTOR!'!L4/'CARONA-uso exclusivo do GESTOR!'!I4</f>
        <v>0.5</v>
      </c>
      <c r="E3" s="65">
        <f>'CARONA-uso exclusivo do GESTOR!'!O4/'CARONA-uso exclusivo do GESTOR!'!I4</f>
        <v>0.5</v>
      </c>
      <c r="F3" s="65">
        <f>'CARONA-uso exclusivo do GESTOR!'!R4/'CARONA-uso exclusivo do GESTOR!'!I4</f>
        <v>0.5</v>
      </c>
      <c r="G3" s="65">
        <f>'CARONA-uso exclusivo do GESTOR!'!U4/'CARONA-uso exclusivo do GESTOR!'!I4</f>
        <v>0.5</v>
      </c>
      <c r="H3" s="66">
        <f>'Reitoria - SEAL'!N4</f>
        <v>300</v>
      </c>
      <c r="I3" s="66">
        <f>ESAG!N4</f>
        <v>480</v>
      </c>
      <c r="J3" s="66">
        <f>CEART!N4</f>
        <v>548</v>
      </c>
      <c r="K3" s="66">
        <f>FAED!N4</f>
        <v>384</v>
      </c>
      <c r="L3" s="66">
        <f>CEAD!N4</f>
        <v>62</v>
      </c>
      <c r="M3" s="66">
        <f>CEFID!N4</f>
        <v>370</v>
      </c>
      <c r="N3" s="66">
        <f>CERES!N4</f>
        <v>404</v>
      </c>
      <c r="O3" s="66">
        <f>CESFI!N4</f>
        <v>106</v>
      </c>
      <c r="P3" s="66">
        <f>CCT!N4</f>
        <v>760</v>
      </c>
      <c r="Q3" s="66">
        <f>CEPLAN!N4</f>
        <v>100</v>
      </c>
      <c r="R3" s="66">
        <f>CEAVI!N4</f>
        <v>200</v>
      </c>
      <c r="S3" s="66">
        <f>CAV!N4</f>
        <v>430</v>
      </c>
      <c r="T3" s="66">
        <f>CEO!N4</f>
        <v>372</v>
      </c>
      <c r="U3" s="66">
        <f>CESMO!N4</f>
        <v>60</v>
      </c>
      <c r="V3" s="67">
        <f>'Reitoria - SEAL'!R4</f>
        <v>1200</v>
      </c>
      <c r="W3" s="67">
        <f>ESAG!R4</f>
        <v>1920</v>
      </c>
      <c r="X3" s="67">
        <f>CEART!R4</f>
        <v>2192</v>
      </c>
      <c r="Y3" s="67">
        <f>FAED!R4</f>
        <v>1536</v>
      </c>
      <c r="Z3" s="67">
        <f>CEAD!R4</f>
        <v>248</v>
      </c>
      <c r="AA3" s="67">
        <f>CEFID!R4</f>
        <v>1480</v>
      </c>
      <c r="AB3" s="67">
        <f>CERES!R4</f>
        <v>1616</v>
      </c>
      <c r="AC3" s="67">
        <f>CESFI!R4</f>
        <v>424</v>
      </c>
      <c r="AD3" s="67">
        <f>CCT!R4</f>
        <v>3040</v>
      </c>
      <c r="AE3" s="67">
        <f>CEPLAN!R4</f>
        <v>400</v>
      </c>
      <c r="AF3" s="67">
        <f>CEAVI!R4</f>
        <v>800</v>
      </c>
      <c r="AG3" s="67">
        <f>CAV!R4</f>
        <v>1720</v>
      </c>
      <c r="AH3" s="67">
        <f>CEO!R4</f>
        <v>1488</v>
      </c>
      <c r="AI3" s="67">
        <f>CESMO!R4</f>
        <v>240</v>
      </c>
      <c r="AJ3" s="76">
        <f>'Reitoria - SEAL'!K4</f>
        <v>0</v>
      </c>
      <c r="AK3" s="76">
        <f>ESAG!K4</f>
        <v>0</v>
      </c>
      <c r="AL3" s="76">
        <f>CEART!K4</f>
        <v>0</v>
      </c>
      <c r="AM3" s="76">
        <f>FAED!K4</f>
        <v>0</v>
      </c>
      <c r="AN3" s="76">
        <f>CEAD!K4</f>
        <v>0</v>
      </c>
      <c r="AO3" s="76">
        <f>CEFID!K4</f>
        <v>0</v>
      </c>
      <c r="AP3" s="76">
        <f>CERES!K4</f>
        <v>0</v>
      </c>
      <c r="AQ3" s="76">
        <f>CESFI!K4</f>
        <v>0</v>
      </c>
      <c r="AR3" s="76">
        <f>CCT!K4</f>
        <v>0</v>
      </c>
      <c r="AS3" s="76">
        <f>CEPLAN!K4</f>
        <v>0</v>
      </c>
      <c r="AT3" s="76">
        <f>CEAVI!K4</f>
        <v>0</v>
      </c>
      <c r="AU3" s="76">
        <f>CAV!K4</f>
        <v>0</v>
      </c>
      <c r="AV3" s="76">
        <f>CEO!K4</f>
        <v>0</v>
      </c>
      <c r="AW3" s="77">
        <f>CESMO!K4</f>
        <v>0</v>
      </c>
      <c r="AX3" s="79">
        <f>IF('Reitoria - SEAL'!J4 = 0,0,'Reitoria - SEAL'!L4/'Reitoria - SEAL'!J4)</f>
        <v>0</v>
      </c>
      <c r="AY3" s="79">
        <f>IF(ESAG!J4 = 0,0,ESAG!L4/ESAG!J4)</f>
        <v>0</v>
      </c>
      <c r="AZ3" s="79">
        <f>IF(CEART!J4 = 0,0,CEART!L4/CEART!J4)</f>
        <v>0</v>
      </c>
      <c r="BA3" s="79">
        <f>IF(FAED!J4 = 0,0,FAED!L4/FAED!J4)</f>
        <v>0</v>
      </c>
      <c r="BB3" s="79">
        <f>IF(CEAD!J4 = 0,0,CEAD!L4/CEAD!J4)</f>
        <v>0</v>
      </c>
      <c r="BC3" s="79">
        <f>IF(CEFID!J4 = 0,0,CEFID!L4/CEFID!J4)</f>
        <v>0</v>
      </c>
      <c r="BD3" s="79">
        <f>IF(CERES!J4 = 0,0,CERES!L4/CERES!J4)</f>
        <v>0</v>
      </c>
      <c r="BE3" s="79">
        <f>IF(CESFI!J4 = 0,0,CESFI!L4/CESFI!J4)</f>
        <v>0</v>
      </c>
      <c r="BF3" s="79">
        <f>IF(CCT!J4 = 0,0,CCT!L4/CCT!J4)</f>
        <v>0</v>
      </c>
      <c r="BG3" s="79">
        <f>IF(CEPLAN!J4 = 0,0,CEPLAN!L4/CEPLAN!J4)</f>
        <v>0</v>
      </c>
      <c r="BH3" s="79">
        <f>IF(CEAVI!J4 = 0,0,CEAVI!L4/CEAVI!J4)</f>
        <v>0</v>
      </c>
      <c r="BI3" s="79">
        <f>IF(CAV!J4 = 0,0,CAV!L4/CAV!J4)</f>
        <v>0</v>
      </c>
      <c r="BJ3" s="79">
        <f>IF(CEO!J4 = 0,0,CEO!L4/CEO!J4)</f>
        <v>0</v>
      </c>
      <c r="BK3" s="79">
        <f>IF(CESMO!J4 = 0,0,CESMO!L4/CESMO!J4)</f>
        <v>0</v>
      </c>
    </row>
    <row r="4" spans="1:63" x14ac:dyDescent="0.2">
      <c r="A4" s="70">
        <v>2</v>
      </c>
      <c r="B4" s="78">
        <f>'GESTOR da Ata'!K5/'GESTOR da Ata'!I5</f>
        <v>0</v>
      </c>
      <c r="C4" s="64">
        <f>'CARONA-uso exclusivo do GESTOR!'!Y5/'CARONA-uso exclusivo do GESTOR!'!I5</f>
        <v>2</v>
      </c>
      <c r="D4" s="65">
        <f>'CARONA-uso exclusivo do GESTOR!'!L5/'CARONA-uso exclusivo do GESTOR!'!I5</f>
        <v>0.49997034928541778</v>
      </c>
      <c r="E4" s="65">
        <f>'CARONA-uso exclusivo do GESTOR!'!O5/'CARONA-uso exclusivo do GESTOR!'!I5</f>
        <v>0.49997034928541778</v>
      </c>
      <c r="F4" s="65">
        <f>'CARONA-uso exclusivo do GESTOR!'!R5/'CARONA-uso exclusivo do GESTOR!'!I5</f>
        <v>0.49997034928541778</v>
      </c>
      <c r="G4" s="65">
        <f>'CARONA-uso exclusivo do GESTOR!'!U5/'CARONA-uso exclusivo do GESTOR!'!I5</f>
        <v>0.49997034928541778</v>
      </c>
      <c r="H4" s="66">
        <f>'Reitoria - SEAL'!N5</f>
        <v>350</v>
      </c>
      <c r="I4" s="66">
        <f>ESAG!N5</f>
        <v>9</v>
      </c>
      <c r="J4" s="66">
        <f>CEART!N5</f>
        <v>215</v>
      </c>
      <c r="K4" s="66">
        <f>FAED!N5</f>
        <v>350</v>
      </c>
      <c r="L4" s="66">
        <f>CEAD!N5</f>
        <v>0</v>
      </c>
      <c r="M4" s="66">
        <f>CEFID!N5</f>
        <v>400</v>
      </c>
      <c r="N4" s="66">
        <f>CERES!N5</f>
        <v>288</v>
      </c>
      <c r="O4" s="66">
        <f>CESFI!N5</f>
        <v>211</v>
      </c>
      <c r="P4" s="66">
        <f>CCT!N5</f>
        <v>1075</v>
      </c>
      <c r="Q4" s="66">
        <f>CEPLAN!N5</f>
        <v>125</v>
      </c>
      <c r="R4" s="66">
        <f>CEAVI!N5</f>
        <v>225</v>
      </c>
      <c r="S4" s="66">
        <f>CAV!N5</f>
        <v>657</v>
      </c>
      <c r="T4" s="66">
        <f>CEO!N5</f>
        <v>284</v>
      </c>
      <c r="U4" s="66">
        <f>CESMO!N5</f>
        <v>25</v>
      </c>
      <c r="V4" s="67">
        <f>'Reitoria - SEAL'!R5</f>
        <v>1400</v>
      </c>
      <c r="W4" s="67">
        <f>ESAG!R5</f>
        <v>36</v>
      </c>
      <c r="X4" s="67">
        <f>CEART!R5</f>
        <v>860</v>
      </c>
      <c r="Y4" s="67">
        <f>FAED!R5</f>
        <v>1400</v>
      </c>
      <c r="Z4" s="67">
        <f>CEAD!R5</f>
        <v>0</v>
      </c>
      <c r="AA4" s="67">
        <f>CEFID!R5</f>
        <v>1600</v>
      </c>
      <c r="AB4" s="67">
        <f>CERES!R5</f>
        <v>1154</v>
      </c>
      <c r="AC4" s="67">
        <f>CESFI!R5</f>
        <v>847</v>
      </c>
      <c r="AD4" s="67">
        <f>CCT!R5</f>
        <v>4300</v>
      </c>
      <c r="AE4" s="67">
        <f>CEPLAN!R5</f>
        <v>500</v>
      </c>
      <c r="AF4" s="67">
        <f>CEAVI!R5</f>
        <v>900</v>
      </c>
      <c r="AG4" s="67">
        <f>CAV!R5</f>
        <v>2630</v>
      </c>
      <c r="AH4" s="67">
        <f>CEO!R5</f>
        <v>1136</v>
      </c>
      <c r="AI4" s="67">
        <f>CESMO!R5</f>
        <v>100</v>
      </c>
      <c r="AJ4" s="76">
        <f>'Reitoria - SEAL'!K5</f>
        <v>0</v>
      </c>
      <c r="AK4" s="76">
        <f>ESAG!K5</f>
        <v>0</v>
      </c>
      <c r="AL4" s="76">
        <f>CEART!K5</f>
        <v>0</v>
      </c>
      <c r="AM4" s="76">
        <f>FAED!K5</f>
        <v>0</v>
      </c>
      <c r="AN4" s="76">
        <f>CEAD!K5</f>
        <v>0</v>
      </c>
      <c r="AO4" s="76">
        <f>CEFID!K5</f>
        <v>0</v>
      </c>
      <c r="AP4" s="76">
        <f>CERES!K5</f>
        <v>0</v>
      </c>
      <c r="AQ4" s="76">
        <f>CESFI!K5</f>
        <v>0</v>
      </c>
      <c r="AR4" s="76">
        <f>CCT!K5</f>
        <v>0</v>
      </c>
      <c r="AS4" s="76">
        <f>CEPLAN!K5</f>
        <v>0</v>
      </c>
      <c r="AT4" s="76">
        <f>CEAVI!K5</f>
        <v>0</v>
      </c>
      <c r="AU4" s="76">
        <f>CAV!K5</f>
        <v>0</v>
      </c>
      <c r="AV4" s="76">
        <f>CEO!K5</f>
        <v>0</v>
      </c>
      <c r="AW4" s="77">
        <f>CESMO!K5</f>
        <v>0</v>
      </c>
      <c r="AX4" s="79">
        <f>IF('Reitoria - SEAL'!J5 = 0,0,'Reitoria - SEAL'!L5/'Reitoria - SEAL'!J5)</f>
        <v>0</v>
      </c>
      <c r="AY4" s="79">
        <f>IF(ESAG!J5 = 0,0,ESAG!L5/ESAG!J5)</f>
        <v>0</v>
      </c>
      <c r="AZ4" s="79">
        <f>IF(CEART!J5 = 0,0,CEART!L5/CEART!J5)</f>
        <v>0</v>
      </c>
      <c r="BA4" s="79">
        <f>IF(FAED!J5 = 0,0,FAED!L5/FAED!J5)</f>
        <v>0</v>
      </c>
      <c r="BB4" s="79">
        <f>IF(CEAD!J5 = 0,0,CEAD!L5/CEAD!J5)</f>
        <v>0</v>
      </c>
      <c r="BC4" s="79">
        <f>IF(CEFID!J5 = 0,0,CEFID!L5/CEFID!J5)</f>
        <v>0</v>
      </c>
      <c r="BD4" s="79">
        <f>IF(CERES!J5 = 0,0,CERES!L5/CERES!J5)</f>
        <v>0</v>
      </c>
      <c r="BE4" s="79">
        <f>IF(CESFI!J5 = 0,0,CESFI!L5/CESFI!J5)</f>
        <v>0</v>
      </c>
      <c r="BF4" s="79">
        <f>IF(CCT!J5 = 0,0,CCT!L5/CCT!J5)</f>
        <v>0</v>
      </c>
      <c r="BG4" s="79">
        <f>IF(CEPLAN!J5 = 0,0,CEPLAN!L5/CEPLAN!J5)</f>
        <v>0</v>
      </c>
      <c r="BH4" s="79">
        <f>IF(CEAVI!J5 = 0,0,CEAVI!L5/CEAVI!J5)</f>
        <v>0</v>
      </c>
      <c r="BI4" s="79">
        <f>IF(CAV!J5 = 0,0,CAV!L5/CAV!J5)</f>
        <v>0</v>
      </c>
      <c r="BJ4" s="79">
        <f>IF(CEO!J5 = 0,0,CEO!L5/CEO!J5)</f>
        <v>0</v>
      </c>
      <c r="BK4" s="79">
        <f>IF(CESMO!J5 = 0,0,CESMO!L5/CESMO!J5)</f>
        <v>0</v>
      </c>
    </row>
    <row r="5" spans="1:63" x14ac:dyDescent="0.2">
      <c r="A5" s="69">
        <v>3</v>
      </c>
      <c r="B5" s="75">
        <f>'GESTOR da Ata'!K6/'GESTOR da Ata'!I6</f>
        <v>0</v>
      </c>
      <c r="C5" s="64">
        <f>'CARONA-uso exclusivo do GESTOR!'!Y6/'CARONA-uso exclusivo do GESTOR!'!I6</f>
        <v>2</v>
      </c>
      <c r="D5" s="65">
        <f>'CARONA-uso exclusivo do GESTOR!'!L6/'CARONA-uso exclusivo do GESTOR!'!I6</f>
        <v>0.5</v>
      </c>
      <c r="E5" s="65">
        <f>'CARONA-uso exclusivo do GESTOR!'!O6/'CARONA-uso exclusivo do GESTOR!'!I6</f>
        <v>0.5</v>
      </c>
      <c r="F5" s="65">
        <f>'CARONA-uso exclusivo do GESTOR!'!R6/'CARONA-uso exclusivo do GESTOR!'!I6</f>
        <v>0.5</v>
      </c>
      <c r="G5" s="65">
        <f>'CARONA-uso exclusivo do GESTOR!'!U6/'CARONA-uso exclusivo do GESTOR!'!I6</f>
        <v>0.5</v>
      </c>
      <c r="H5" s="66">
        <f>'Reitoria - SEAL'!N6</f>
        <v>120</v>
      </c>
      <c r="I5" s="66">
        <f>ESAG!N6</f>
        <v>1220</v>
      </c>
      <c r="J5" s="66">
        <f>CEART!N6</f>
        <v>396</v>
      </c>
      <c r="K5" s="66">
        <f>FAED!N6</f>
        <v>0</v>
      </c>
      <c r="L5" s="66">
        <f>CEAD!N6</f>
        <v>130</v>
      </c>
      <c r="M5" s="66">
        <f>CEFID!N6</f>
        <v>0</v>
      </c>
      <c r="N5" s="66">
        <f>CERES!N6</f>
        <v>0</v>
      </c>
      <c r="O5" s="66">
        <f>CESFI!N6</f>
        <v>0</v>
      </c>
      <c r="P5" s="66">
        <f>CCT!N6</f>
        <v>432</v>
      </c>
      <c r="Q5" s="66">
        <f>CEPLAN!N6</f>
        <v>0</v>
      </c>
      <c r="R5" s="66">
        <f>CEAVI!N6</f>
        <v>0</v>
      </c>
      <c r="S5" s="66">
        <f>CAV!N6</f>
        <v>0</v>
      </c>
      <c r="T5" s="66">
        <f>CEO!N6</f>
        <v>0</v>
      </c>
      <c r="U5" s="66">
        <f>CESMO!N6</f>
        <v>50</v>
      </c>
      <c r="V5" s="67">
        <f>'Reitoria - SEAL'!R6</f>
        <v>480</v>
      </c>
      <c r="W5" s="67">
        <f>ESAG!R6</f>
        <v>4880</v>
      </c>
      <c r="X5" s="67">
        <f>CEART!R6</f>
        <v>1584</v>
      </c>
      <c r="Y5" s="67">
        <f>FAED!R6</f>
        <v>0</v>
      </c>
      <c r="Z5" s="67">
        <f>CEAD!R6</f>
        <v>520</v>
      </c>
      <c r="AA5" s="67">
        <f>CEFID!R6</f>
        <v>0</v>
      </c>
      <c r="AB5" s="67">
        <f>CERES!R6</f>
        <v>0</v>
      </c>
      <c r="AC5" s="67">
        <f>CESFI!R6</f>
        <v>0</v>
      </c>
      <c r="AD5" s="67">
        <f>CCT!R6</f>
        <v>1728</v>
      </c>
      <c r="AE5" s="67">
        <f>CEPLAN!R6</f>
        <v>0</v>
      </c>
      <c r="AF5" s="67">
        <f>CEAVI!R6</f>
        <v>0</v>
      </c>
      <c r="AG5" s="67">
        <f>CAV!R6</f>
        <v>0</v>
      </c>
      <c r="AH5" s="67">
        <f>CEO!R6</f>
        <v>0</v>
      </c>
      <c r="AI5" s="67">
        <f>CESMO!R6</f>
        <v>200</v>
      </c>
      <c r="AJ5" s="76">
        <f>'Reitoria - SEAL'!K6</f>
        <v>0</v>
      </c>
      <c r="AK5" s="76">
        <f>ESAG!K6</f>
        <v>0</v>
      </c>
      <c r="AL5" s="76">
        <f>CEART!K6</f>
        <v>0</v>
      </c>
      <c r="AM5" s="76">
        <f>FAED!K6</f>
        <v>0</v>
      </c>
      <c r="AN5" s="76">
        <f>CEAD!K6</f>
        <v>0</v>
      </c>
      <c r="AO5" s="76">
        <f>CEFID!K6</f>
        <v>0</v>
      </c>
      <c r="AP5" s="76">
        <f>CERES!K6</f>
        <v>0</v>
      </c>
      <c r="AQ5" s="76">
        <f>CESFI!K6</f>
        <v>0</v>
      </c>
      <c r="AR5" s="76">
        <f>CCT!K6</f>
        <v>0</v>
      </c>
      <c r="AS5" s="76">
        <f>CEPLAN!K6</f>
        <v>0</v>
      </c>
      <c r="AT5" s="76">
        <f>CEAVI!K6</f>
        <v>0</v>
      </c>
      <c r="AU5" s="76">
        <f>CAV!K6</f>
        <v>0</v>
      </c>
      <c r="AV5" s="76">
        <f>CEO!K6</f>
        <v>0</v>
      </c>
      <c r="AW5" s="77">
        <f>CESMO!K6</f>
        <v>0</v>
      </c>
      <c r="AX5" s="79">
        <f>IF('Reitoria - SEAL'!J6 = 0,0,'Reitoria - SEAL'!L6/'Reitoria - SEAL'!J6)</f>
        <v>0</v>
      </c>
      <c r="AY5" s="79">
        <f>IF(ESAG!J6 = 0,0,ESAG!L6/ESAG!J6)</f>
        <v>0</v>
      </c>
      <c r="AZ5" s="79">
        <f>IF(CEART!J6 = 0,0,CEART!L6/CEART!J6)</f>
        <v>0</v>
      </c>
      <c r="BA5" s="79">
        <f>IF(FAED!J6 = 0,0,FAED!L6/FAED!J6)</f>
        <v>0</v>
      </c>
      <c r="BB5" s="79">
        <f>IF(CEAD!J6 = 0,0,CEAD!L6/CEAD!J6)</f>
        <v>0</v>
      </c>
      <c r="BC5" s="79">
        <f>IF(CEFID!J6 = 0,0,CEFID!L6/CEFID!J6)</f>
        <v>0</v>
      </c>
      <c r="BD5" s="79">
        <f>IF(CERES!J6 = 0,0,CERES!L6/CERES!J6)</f>
        <v>0</v>
      </c>
      <c r="BE5" s="79">
        <f>IF(CESFI!J6 = 0,0,CESFI!L6/CESFI!J6)</f>
        <v>0</v>
      </c>
      <c r="BF5" s="79">
        <f>IF(CCT!J6 = 0,0,CCT!L6/CCT!J6)</f>
        <v>0</v>
      </c>
      <c r="BG5" s="79">
        <f>IF(CEPLAN!J6 = 0,0,CEPLAN!L6/CEPLAN!J6)</f>
        <v>0</v>
      </c>
      <c r="BH5" s="79">
        <f>IF(CEAVI!J6 = 0,0,CEAVI!L6/CEAVI!J6)</f>
        <v>0</v>
      </c>
      <c r="BI5" s="79">
        <f>IF(CAV!J6 = 0,0,CAV!L6/CAV!J6)</f>
        <v>0</v>
      </c>
      <c r="BJ5" s="79">
        <f>IF(CEO!J6 = 0,0,CEO!L6/CEO!J6)</f>
        <v>0</v>
      </c>
      <c r="BK5" s="79">
        <f>IF(CESMO!J6 = 0,0,CESMO!L6/CESMO!J6)</f>
        <v>0</v>
      </c>
    </row>
    <row r="6" spans="1:63" x14ac:dyDescent="0.2">
      <c r="A6" s="70">
        <v>4</v>
      </c>
      <c r="B6" s="78">
        <f>'GESTOR da Ata'!K7/'GESTOR da Ata'!I7</f>
        <v>0</v>
      </c>
      <c r="C6" s="64">
        <f>'CARONA-uso exclusivo do GESTOR!'!Y7/'CARONA-uso exclusivo do GESTOR!'!I7</f>
        <v>2</v>
      </c>
      <c r="D6" s="65">
        <f>'CARONA-uso exclusivo do GESTOR!'!L7/'CARONA-uso exclusivo do GESTOR!'!I7</f>
        <v>0.4994606256742179</v>
      </c>
      <c r="E6" s="65">
        <f>'CARONA-uso exclusivo do GESTOR!'!O7/'CARONA-uso exclusivo do GESTOR!'!I7</f>
        <v>0.4994606256742179</v>
      </c>
      <c r="F6" s="65">
        <f>'CARONA-uso exclusivo do GESTOR!'!R7/'CARONA-uso exclusivo do GESTOR!'!I7</f>
        <v>0.4994606256742179</v>
      </c>
      <c r="G6" s="65">
        <f>'CARONA-uso exclusivo do GESTOR!'!U7/'CARONA-uso exclusivo do GESTOR!'!I7</f>
        <v>0.4994606256742179</v>
      </c>
      <c r="H6" s="66">
        <f>'Reitoria - SEAL'!N7</f>
        <v>57</v>
      </c>
      <c r="I6" s="66">
        <f>ESAG!N7</f>
        <v>140</v>
      </c>
      <c r="J6" s="66">
        <f>CEART!N7</f>
        <v>0</v>
      </c>
      <c r="K6" s="66">
        <f>FAED!N7</f>
        <v>0</v>
      </c>
      <c r="L6" s="66">
        <f>CEAD!N7</f>
        <v>1</v>
      </c>
      <c r="M6" s="66">
        <f>CEFID!N7</f>
        <v>0</v>
      </c>
      <c r="N6" s="66">
        <f>CERES!N7</f>
        <v>0</v>
      </c>
      <c r="O6" s="66">
        <f>CESFI!N7</f>
        <v>0</v>
      </c>
      <c r="P6" s="66">
        <f>CCT!N7</f>
        <v>0</v>
      </c>
      <c r="Q6" s="66">
        <f>CEPLAN!N7</f>
        <v>0</v>
      </c>
      <c r="R6" s="66">
        <f>CEAVI!N7</f>
        <v>12</v>
      </c>
      <c r="S6" s="66">
        <f>CAV!N7</f>
        <v>0</v>
      </c>
      <c r="T6" s="66">
        <f>CEO!N7</f>
        <v>0</v>
      </c>
      <c r="U6" s="66">
        <f>CESMO!N7</f>
        <v>20</v>
      </c>
      <c r="V6" s="67">
        <f>'Reitoria - SEAL'!R7</f>
        <v>228</v>
      </c>
      <c r="W6" s="67">
        <f>ESAG!R7</f>
        <v>562</v>
      </c>
      <c r="X6" s="67">
        <f>CEART!R7</f>
        <v>0</v>
      </c>
      <c r="Y6" s="67">
        <f>FAED!R7</f>
        <v>0</v>
      </c>
      <c r="Z6" s="67">
        <f>CEAD!R7</f>
        <v>7</v>
      </c>
      <c r="AA6" s="67">
        <f>CEFID!R7</f>
        <v>0</v>
      </c>
      <c r="AB6" s="67">
        <f>CERES!R7</f>
        <v>0</v>
      </c>
      <c r="AC6" s="67">
        <f>CESFI!R7</f>
        <v>0</v>
      </c>
      <c r="AD6" s="67">
        <f>CCT!R7</f>
        <v>0</v>
      </c>
      <c r="AE6" s="67">
        <f>CEPLAN!R7</f>
        <v>0</v>
      </c>
      <c r="AF6" s="67">
        <f>CEAVI!R7</f>
        <v>50</v>
      </c>
      <c r="AG6" s="67">
        <f>CAV!R7</f>
        <v>0</v>
      </c>
      <c r="AH6" s="67">
        <f>CEO!R7</f>
        <v>0</v>
      </c>
      <c r="AI6" s="67">
        <f>CESMO!R7</f>
        <v>80</v>
      </c>
      <c r="AJ6" s="76">
        <f>'Reitoria - SEAL'!K7</f>
        <v>0</v>
      </c>
      <c r="AK6" s="76">
        <f>ESAG!K7</f>
        <v>0</v>
      </c>
      <c r="AL6" s="76">
        <f>CEART!K7</f>
        <v>0</v>
      </c>
      <c r="AM6" s="76">
        <f>FAED!K7</f>
        <v>0</v>
      </c>
      <c r="AN6" s="76">
        <f>CEAD!K7</f>
        <v>0</v>
      </c>
      <c r="AO6" s="76">
        <f>CEFID!K7</f>
        <v>0</v>
      </c>
      <c r="AP6" s="76">
        <f>CERES!K7</f>
        <v>0</v>
      </c>
      <c r="AQ6" s="76">
        <f>CESFI!K7</f>
        <v>0</v>
      </c>
      <c r="AR6" s="76">
        <f>CCT!K7</f>
        <v>0</v>
      </c>
      <c r="AS6" s="76">
        <f>CEPLAN!K7</f>
        <v>0</v>
      </c>
      <c r="AT6" s="76">
        <f>CEAVI!K7</f>
        <v>0</v>
      </c>
      <c r="AU6" s="76">
        <f>CAV!K7</f>
        <v>0</v>
      </c>
      <c r="AV6" s="76">
        <f>CEO!K7</f>
        <v>0</v>
      </c>
      <c r="AW6" s="77">
        <f>CESMO!K7</f>
        <v>0</v>
      </c>
      <c r="AX6" s="79">
        <f>IF('Reitoria - SEAL'!J7 = 0,0,'Reitoria - SEAL'!L7/'Reitoria - SEAL'!J7)</f>
        <v>0</v>
      </c>
      <c r="AY6" s="79">
        <f>IF(ESAG!J7 = 0,0,ESAG!L7/ESAG!J7)</f>
        <v>0</v>
      </c>
      <c r="AZ6" s="79">
        <f>IF(CEART!J7 = 0,0,CEART!L7/CEART!J7)</f>
        <v>0</v>
      </c>
      <c r="BA6" s="79">
        <f>IF(FAED!J7 = 0,0,FAED!L7/FAED!J7)</f>
        <v>0</v>
      </c>
      <c r="BB6" s="79">
        <f>IF(CEAD!J7 = 0,0,CEAD!L7/CEAD!J7)</f>
        <v>0</v>
      </c>
      <c r="BC6" s="79">
        <f>IF(CEFID!J7 = 0,0,CEFID!L7/CEFID!J7)</f>
        <v>0</v>
      </c>
      <c r="BD6" s="79">
        <f>IF(CERES!J7 = 0,0,CERES!L7/CERES!J7)</f>
        <v>0</v>
      </c>
      <c r="BE6" s="79">
        <f>IF(CESFI!J7 = 0,0,CESFI!L7/CESFI!J7)</f>
        <v>0</v>
      </c>
      <c r="BF6" s="79">
        <f>IF(CCT!J7 = 0,0,CCT!L7/CCT!J7)</f>
        <v>0</v>
      </c>
      <c r="BG6" s="79">
        <f>IF(CEPLAN!J7 = 0,0,CEPLAN!L7/CEPLAN!J7)</f>
        <v>0</v>
      </c>
      <c r="BH6" s="79">
        <f>IF(CEAVI!J7 = 0,0,CEAVI!L7/CEAVI!J7)</f>
        <v>0</v>
      </c>
      <c r="BI6" s="79">
        <f>IF(CAV!J7 = 0,0,CAV!L7/CAV!J7)</f>
        <v>0</v>
      </c>
      <c r="BJ6" s="79">
        <f>IF(CEO!J7 = 0,0,CEO!L7/CEO!J7)</f>
        <v>0</v>
      </c>
      <c r="BK6" s="79">
        <f>IF(CESMO!J7 = 0,0,CESMO!L7/CESMO!J7)</f>
        <v>0</v>
      </c>
    </row>
    <row r="7" spans="1:63" x14ac:dyDescent="0.2">
      <c r="A7" s="69">
        <v>5</v>
      </c>
      <c r="B7" s="75">
        <f>'GESTOR da Ata'!K8/'GESTOR da Ata'!I8</f>
        <v>0</v>
      </c>
      <c r="C7" s="64">
        <f>'CARONA-uso exclusivo do GESTOR!'!Y8/'CARONA-uso exclusivo do GESTOR!'!I8</f>
        <v>2</v>
      </c>
      <c r="D7" s="65">
        <f>'CARONA-uso exclusivo do GESTOR!'!L8/'CARONA-uso exclusivo do GESTOR!'!I8</f>
        <v>0.5</v>
      </c>
      <c r="E7" s="65">
        <f>'CARONA-uso exclusivo do GESTOR!'!O8/'CARONA-uso exclusivo do GESTOR!'!I8</f>
        <v>0.5</v>
      </c>
      <c r="F7" s="65">
        <f>'CARONA-uso exclusivo do GESTOR!'!R8/'CARONA-uso exclusivo do GESTOR!'!I8</f>
        <v>0.5</v>
      </c>
      <c r="G7" s="65">
        <f>'CARONA-uso exclusivo do GESTOR!'!U8/'CARONA-uso exclusivo do GESTOR!'!I8</f>
        <v>0.5</v>
      </c>
      <c r="H7" s="66">
        <f>'Reitoria - SEAL'!N8</f>
        <v>0</v>
      </c>
      <c r="I7" s="66">
        <f>ESAG!N8</f>
        <v>31</v>
      </c>
      <c r="J7" s="66">
        <f>CEART!N8</f>
        <v>35</v>
      </c>
      <c r="K7" s="66">
        <f>FAED!N8</f>
        <v>21</v>
      </c>
      <c r="L7" s="66">
        <f>CEAD!N8</f>
        <v>1</v>
      </c>
      <c r="M7" s="66">
        <f>CEFID!N8</f>
        <v>30</v>
      </c>
      <c r="N7" s="66">
        <f>CERES!N8</f>
        <v>10</v>
      </c>
      <c r="O7" s="66">
        <f>CESFI!N8</f>
        <v>6</v>
      </c>
      <c r="P7" s="66">
        <f>CCT!N8</f>
        <v>52</v>
      </c>
      <c r="Q7" s="66">
        <f>CEPLAN!N8</f>
        <v>16</v>
      </c>
      <c r="R7" s="66">
        <f>CEAVI!N8</f>
        <v>25</v>
      </c>
      <c r="S7" s="66">
        <f>CAV!N8</f>
        <v>32</v>
      </c>
      <c r="T7" s="66">
        <f>CEO!N8</f>
        <v>12</v>
      </c>
      <c r="U7" s="66">
        <f>CESMO!N8</f>
        <v>10</v>
      </c>
      <c r="V7" s="67">
        <f>'Reitoria - SEAL'!R8</f>
        <v>0</v>
      </c>
      <c r="W7" s="67">
        <f>ESAG!R8</f>
        <v>124</v>
      </c>
      <c r="X7" s="67">
        <f>CEART!R8</f>
        <v>143</v>
      </c>
      <c r="Y7" s="67">
        <f>FAED!R8</f>
        <v>85</v>
      </c>
      <c r="Z7" s="67">
        <f>CEAD!R8</f>
        <v>7</v>
      </c>
      <c r="AA7" s="67">
        <f>CEFID!R8</f>
        <v>120</v>
      </c>
      <c r="AB7" s="67">
        <f>CERES!R8</f>
        <v>40</v>
      </c>
      <c r="AC7" s="67">
        <f>CESFI!R8</f>
        <v>26</v>
      </c>
      <c r="AD7" s="67">
        <f>CCT!R8</f>
        <v>210</v>
      </c>
      <c r="AE7" s="67">
        <f>CEPLAN!R8</f>
        <v>65</v>
      </c>
      <c r="AF7" s="67">
        <f>CEAVI!R8</f>
        <v>100</v>
      </c>
      <c r="AG7" s="67">
        <f>CAV!R8</f>
        <v>130</v>
      </c>
      <c r="AH7" s="67">
        <f>CEO!R8</f>
        <v>50</v>
      </c>
      <c r="AI7" s="67">
        <f>CESMO!R8</f>
        <v>40</v>
      </c>
      <c r="AJ7" s="76">
        <f>'Reitoria - SEAL'!K8</f>
        <v>0</v>
      </c>
      <c r="AK7" s="76">
        <f>ESAG!K8</f>
        <v>0</v>
      </c>
      <c r="AL7" s="76">
        <f>CEART!K8</f>
        <v>0</v>
      </c>
      <c r="AM7" s="76">
        <f>FAED!K8</f>
        <v>0</v>
      </c>
      <c r="AN7" s="76">
        <f>CEAD!K8</f>
        <v>0</v>
      </c>
      <c r="AO7" s="76">
        <f>CEFID!K8</f>
        <v>0</v>
      </c>
      <c r="AP7" s="76">
        <f>CERES!K8</f>
        <v>0</v>
      </c>
      <c r="AQ7" s="76">
        <f>CESFI!K8</f>
        <v>0</v>
      </c>
      <c r="AR7" s="76">
        <f>CCT!K8</f>
        <v>0</v>
      </c>
      <c r="AS7" s="76">
        <f>CEPLAN!K8</f>
        <v>0</v>
      </c>
      <c r="AT7" s="76">
        <f>CEAVI!K8</f>
        <v>0</v>
      </c>
      <c r="AU7" s="76">
        <f>CAV!K8</f>
        <v>0</v>
      </c>
      <c r="AV7" s="76">
        <f>CEO!K8</f>
        <v>0</v>
      </c>
      <c r="AW7" s="77">
        <f>CESMO!K8</f>
        <v>0</v>
      </c>
      <c r="AX7" s="79">
        <f>IF('Reitoria - SEAL'!J8 = 0,0,'Reitoria - SEAL'!L8/'Reitoria - SEAL'!J8)</f>
        <v>0</v>
      </c>
      <c r="AY7" s="79">
        <f>IF(ESAG!J8 = 0,0,ESAG!L8/ESAG!J8)</f>
        <v>0</v>
      </c>
      <c r="AZ7" s="79">
        <f>IF(CEART!J8 = 0,0,CEART!L8/CEART!J8)</f>
        <v>0</v>
      </c>
      <c r="BA7" s="79">
        <f>IF(FAED!J8 = 0,0,FAED!L8/FAED!J8)</f>
        <v>0</v>
      </c>
      <c r="BB7" s="79">
        <f>IF(CEAD!J8 = 0,0,CEAD!L8/CEAD!J8)</f>
        <v>0</v>
      </c>
      <c r="BC7" s="79">
        <f>IF(CEFID!J8 = 0,0,CEFID!L8/CEFID!J8)</f>
        <v>0</v>
      </c>
      <c r="BD7" s="79">
        <f>IF(CERES!J8 = 0,0,CERES!L8/CERES!J8)</f>
        <v>0</v>
      </c>
      <c r="BE7" s="79">
        <f>IF(CESFI!J8 = 0,0,CESFI!L8/CESFI!J8)</f>
        <v>0</v>
      </c>
      <c r="BF7" s="79">
        <f>IF(CCT!J8 = 0,0,CCT!L8/CCT!J8)</f>
        <v>0</v>
      </c>
      <c r="BG7" s="79">
        <f>IF(CEPLAN!J8 = 0,0,CEPLAN!L8/CEPLAN!J8)</f>
        <v>0</v>
      </c>
      <c r="BH7" s="79">
        <f>IF(CEAVI!J8 = 0,0,CEAVI!L8/CEAVI!J8)</f>
        <v>0</v>
      </c>
      <c r="BI7" s="79">
        <f>IF(CAV!J8 = 0,0,CAV!L8/CAV!J8)</f>
        <v>0</v>
      </c>
      <c r="BJ7" s="79">
        <f>IF(CEO!J8 = 0,0,CEO!L8/CEO!J8)</f>
        <v>0</v>
      </c>
      <c r="BK7" s="79">
        <f>IF(CESMO!J8 = 0,0,CESMO!L8/CESMO!J8)</f>
        <v>0</v>
      </c>
    </row>
    <row r="8" spans="1:63" x14ac:dyDescent="0.2">
      <c r="A8" s="70">
        <v>6</v>
      </c>
      <c r="B8" s="78">
        <f>'GESTOR da Ata'!K9/'GESTOR da Ata'!I9</f>
        <v>0</v>
      </c>
      <c r="C8" s="64">
        <f>'CARONA-uso exclusivo do GESTOR!'!Y9/'CARONA-uso exclusivo do GESTOR!'!I9</f>
        <v>2</v>
      </c>
      <c r="D8" s="65">
        <f>'CARONA-uso exclusivo do GESTOR!'!L9/'CARONA-uso exclusivo do GESTOR!'!I9</f>
        <v>0.5</v>
      </c>
      <c r="E8" s="65">
        <f>'CARONA-uso exclusivo do GESTOR!'!O9/'CARONA-uso exclusivo do GESTOR!'!I9</f>
        <v>0.5</v>
      </c>
      <c r="F8" s="65">
        <f>'CARONA-uso exclusivo do GESTOR!'!R9/'CARONA-uso exclusivo do GESTOR!'!I9</f>
        <v>0.5</v>
      </c>
      <c r="G8" s="65">
        <f>'CARONA-uso exclusivo do GESTOR!'!U9/'CARONA-uso exclusivo do GESTOR!'!I9</f>
        <v>0.5</v>
      </c>
      <c r="H8" s="66">
        <f>'Reitoria - SEAL'!N9</f>
        <v>0</v>
      </c>
      <c r="I8" s="66">
        <f>ESAG!N9</f>
        <v>0</v>
      </c>
      <c r="J8" s="66">
        <f>CEART!N9</f>
        <v>0</v>
      </c>
      <c r="K8" s="66">
        <f>FAED!N9</f>
        <v>0</v>
      </c>
      <c r="L8" s="66">
        <f>CEAD!N9</f>
        <v>0</v>
      </c>
      <c r="M8" s="66">
        <f>CEFID!N9</f>
        <v>0</v>
      </c>
      <c r="N8" s="66">
        <f>CERES!N9</f>
        <v>0</v>
      </c>
      <c r="O8" s="66">
        <f>CESFI!N9</f>
        <v>0</v>
      </c>
      <c r="P8" s="66">
        <f>CCT!N9</f>
        <v>5</v>
      </c>
      <c r="Q8" s="66">
        <f>CEPLAN!N9</f>
        <v>0</v>
      </c>
      <c r="R8" s="66">
        <f>CEAVI!N9</f>
        <v>0</v>
      </c>
      <c r="S8" s="66">
        <f>CAV!N9</f>
        <v>7</v>
      </c>
      <c r="T8" s="66">
        <f>CEO!N9</f>
        <v>0</v>
      </c>
      <c r="U8" s="66">
        <f>CESMO!N9</f>
        <v>25</v>
      </c>
      <c r="V8" s="67">
        <f>'Reitoria - SEAL'!R9</f>
        <v>0</v>
      </c>
      <c r="W8" s="67">
        <f>ESAG!R9</f>
        <v>0</v>
      </c>
      <c r="X8" s="67">
        <f>CEART!R9</f>
        <v>0</v>
      </c>
      <c r="Y8" s="67">
        <f>FAED!R9</f>
        <v>0</v>
      </c>
      <c r="Z8" s="67">
        <f>CEAD!R9</f>
        <v>0</v>
      </c>
      <c r="AA8" s="67">
        <f>CEFID!R9</f>
        <v>0</v>
      </c>
      <c r="AB8" s="67">
        <f>CERES!R9</f>
        <v>0</v>
      </c>
      <c r="AC8" s="67">
        <f>CESFI!R9</f>
        <v>0</v>
      </c>
      <c r="AD8" s="67">
        <f>CCT!R9</f>
        <v>20</v>
      </c>
      <c r="AE8" s="67">
        <f>CEPLAN!R9</f>
        <v>0</v>
      </c>
      <c r="AF8" s="67">
        <f>CEAVI!R9</f>
        <v>0</v>
      </c>
      <c r="AG8" s="67">
        <f>CAV!R9</f>
        <v>30</v>
      </c>
      <c r="AH8" s="67">
        <f>CEO!R9</f>
        <v>0</v>
      </c>
      <c r="AI8" s="67">
        <f>CESMO!R9</f>
        <v>100</v>
      </c>
      <c r="AJ8" s="76">
        <f>'Reitoria - SEAL'!K9</f>
        <v>0</v>
      </c>
      <c r="AK8" s="76">
        <f>ESAG!K9</f>
        <v>0</v>
      </c>
      <c r="AL8" s="76">
        <f>CEART!K9</f>
        <v>0</v>
      </c>
      <c r="AM8" s="76">
        <f>FAED!K9</f>
        <v>0</v>
      </c>
      <c r="AN8" s="76">
        <f>CEAD!K9</f>
        <v>0</v>
      </c>
      <c r="AO8" s="76">
        <f>CEFID!K9</f>
        <v>0</v>
      </c>
      <c r="AP8" s="76">
        <f>CERES!K9</f>
        <v>0</v>
      </c>
      <c r="AQ8" s="76">
        <f>CESFI!K9</f>
        <v>0</v>
      </c>
      <c r="AR8" s="76">
        <f>CCT!K9</f>
        <v>0</v>
      </c>
      <c r="AS8" s="76">
        <f>CEPLAN!K9</f>
        <v>0</v>
      </c>
      <c r="AT8" s="76">
        <f>CEAVI!K9</f>
        <v>0</v>
      </c>
      <c r="AU8" s="76">
        <f>CAV!K9</f>
        <v>0</v>
      </c>
      <c r="AV8" s="76">
        <f>CEO!K9</f>
        <v>0</v>
      </c>
      <c r="AW8" s="77">
        <f>CESMO!K9</f>
        <v>0</v>
      </c>
      <c r="AX8" s="79">
        <f>IF('Reitoria - SEAL'!J9 = 0,0,'Reitoria - SEAL'!L9/'Reitoria - SEAL'!J9)</f>
        <v>0</v>
      </c>
      <c r="AY8" s="79">
        <f>IF(ESAG!J9 = 0,0,ESAG!L9/ESAG!J9)</f>
        <v>0</v>
      </c>
      <c r="AZ8" s="79">
        <f>IF(CEART!J9 = 0,0,CEART!L9/CEART!J9)</f>
        <v>0</v>
      </c>
      <c r="BA8" s="79">
        <f>IF(FAED!J9 = 0,0,FAED!L9/FAED!J9)</f>
        <v>0</v>
      </c>
      <c r="BB8" s="79">
        <f>IF(CEAD!J9 = 0,0,CEAD!L9/CEAD!J9)</f>
        <v>0</v>
      </c>
      <c r="BC8" s="79">
        <f>IF(CEFID!J9 = 0,0,CEFID!L9/CEFID!J9)</f>
        <v>0</v>
      </c>
      <c r="BD8" s="79">
        <f>IF(CERES!J9 = 0,0,CERES!L9/CERES!J9)</f>
        <v>0</v>
      </c>
      <c r="BE8" s="79">
        <f>IF(CESFI!J9 = 0,0,CESFI!L9/CESFI!J9)</f>
        <v>0</v>
      </c>
      <c r="BF8" s="79">
        <f>IF(CCT!J9 = 0,0,CCT!L9/CCT!J9)</f>
        <v>0</v>
      </c>
      <c r="BG8" s="79">
        <f>IF(CEPLAN!J9 = 0,0,CEPLAN!L9/CEPLAN!J9)</f>
        <v>0</v>
      </c>
      <c r="BH8" s="79">
        <f>IF(CEAVI!J9 = 0,0,CEAVI!L9/CEAVI!J9)</f>
        <v>0</v>
      </c>
      <c r="BI8" s="79">
        <f>IF(CAV!J9 = 0,0,CAV!L9/CAV!J9)</f>
        <v>0</v>
      </c>
      <c r="BJ8" s="79">
        <f>IF(CEO!J9 = 0,0,CEO!L9/CEO!J9)</f>
        <v>0</v>
      </c>
      <c r="BK8" s="79">
        <f>IF(CESMO!J9 = 0,0,CESMO!L9/CESMO!J9)</f>
        <v>0</v>
      </c>
    </row>
    <row r="9" spans="1:63" x14ac:dyDescent="0.2">
      <c r="A9" s="69">
        <v>7</v>
      </c>
      <c r="B9" s="75">
        <f>'GESTOR da Ata'!K10/'GESTOR da Ata'!I10</f>
        <v>0</v>
      </c>
      <c r="C9" s="64">
        <f>'CARONA-uso exclusivo do GESTOR!'!Y10/'CARONA-uso exclusivo do GESTOR!'!I10</f>
        <v>2</v>
      </c>
      <c r="D9" s="65">
        <f>'CARONA-uso exclusivo do GESTOR!'!L10/'CARONA-uso exclusivo do GESTOR!'!I10</f>
        <v>0.5</v>
      </c>
      <c r="E9" s="65">
        <f>'CARONA-uso exclusivo do GESTOR!'!O10/'CARONA-uso exclusivo do GESTOR!'!I10</f>
        <v>0.5</v>
      </c>
      <c r="F9" s="65">
        <f>'CARONA-uso exclusivo do GESTOR!'!R10/'CARONA-uso exclusivo do GESTOR!'!I10</f>
        <v>0.5</v>
      </c>
      <c r="G9" s="65">
        <f>'CARONA-uso exclusivo do GESTOR!'!U10/'CARONA-uso exclusivo do GESTOR!'!I10</f>
        <v>0.5</v>
      </c>
      <c r="H9" s="66">
        <f>'Reitoria - SEAL'!N10</f>
        <v>375</v>
      </c>
      <c r="I9" s="66">
        <f>ESAG!N10</f>
        <v>156</v>
      </c>
      <c r="J9" s="66">
        <f>CEART!N10</f>
        <v>198</v>
      </c>
      <c r="K9" s="66">
        <f>FAED!N10</f>
        <v>204</v>
      </c>
      <c r="L9" s="66">
        <f>CEAD!N10</f>
        <v>50</v>
      </c>
      <c r="M9" s="66">
        <f>CEFID!N10</f>
        <v>210</v>
      </c>
      <c r="N9" s="66">
        <f>CERES!N10</f>
        <v>314</v>
      </c>
      <c r="O9" s="66">
        <f>CESFI!N10</f>
        <v>117</v>
      </c>
      <c r="P9" s="66">
        <f>CCT!N10</f>
        <v>325</v>
      </c>
      <c r="Q9" s="66">
        <f>CEPLAN!N10</f>
        <v>150</v>
      </c>
      <c r="R9" s="66">
        <f>CEAVI!N10</f>
        <v>100</v>
      </c>
      <c r="S9" s="66">
        <f>CAV!N10</f>
        <v>435</v>
      </c>
      <c r="T9" s="66">
        <f>CEO!N10</f>
        <v>113</v>
      </c>
      <c r="U9" s="66">
        <f>CESMO!N10</f>
        <v>25</v>
      </c>
      <c r="V9" s="67">
        <f>'Reitoria - SEAL'!R10</f>
        <v>1500</v>
      </c>
      <c r="W9" s="67">
        <f>ESAG!R10</f>
        <v>624</v>
      </c>
      <c r="X9" s="67">
        <f>CEART!R10</f>
        <v>794</v>
      </c>
      <c r="Y9" s="67">
        <f>FAED!R10</f>
        <v>816</v>
      </c>
      <c r="Z9" s="67">
        <f>CEAD!R10</f>
        <v>202</v>
      </c>
      <c r="AA9" s="67">
        <f>CEFID!R10</f>
        <v>840</v>
      </c>
      <c r="AB9" s="67">
        <f>CERES!R10</f>
        <v>1256</v>
      </c>
      <c r="AC9" s="67">
        <f>CESFI!R10</f>
        <v>470</v>
      </c>
      <c r="AD9" s="67">
        <f>CCT!R10</f>
        <v>1300</v>
      </c>
      <c r="AE9" s="67">
        <f>CEPLAN!R10</f>
        <v>600</v>
      </c>
      <c r="AF9" s="67">
        <f>CEAVI!R10</f>
        <v>400</v>
      </c>
      <c r="AG9" s="67">
        <f>CAV!R10</f>
        <v>1740</v>
      </c>
      <c r="AH9" s="67">
        <f>CEO!R10</f>
        <v>452</v>
      </c>
      <c r="AI9" s="67">
        <f>CESMO!R10</f>
        <v>100</v>
      </c>
      <c r="AJ9" s="76">
        <f>'Reitoria - SEAL'!K10</f>
        <v>0</v>
      </c>
      <c r="AK9" s="76">
        <f>ESAG!K10</f>
        <v>0</v>
      </c>
      <c r="AL9" s="76">
        <f>CEART!K10</f>
        <v>0</v>
      </c>
      <c r="AM9" s="76">
        <f>FAED!K10</f>
        <v>0</v>
      </c>
      <c r="AN9" s="76">
        <f>CEAD!K10</f>
        <v>0</v>
      </c>
      <c r="AO9" s="76">
        <f>CEFID!K10</f>
        <v>0</v>
      </c>
      <c r="AP9" s="76">
        <f>CERES!K10</f>
        <v>0</v>
      </c>
      <c r="AQ9" s="76">
        <f>CESFI!K10</f>
        <v>0</v>
      </c>
      <c r="AR9" s="76">
        <f>CCT!K10</f>
        <v>0</v>
      </c>
      <c r="AS9" s="76">
        <f>CEPLAN!K10</f>
        <v>0</v>
      </c>
      <c r="AT9" s="76">
        <f>CEAVI!K10</f>
        <v>0</v>
      </c>
      <c r="AU9" s="76">
        <f>CAV!K10</f>
        <v>0</v>
      </c>
      <c r="AV9" s="76">
        <f>CEO!K10</f>
        <v>0</v>
      </c>
      <c r="AW9" s="77">
        <f>CESMO!K10</f>
        <v>0</v>
      </c>
      <c r="AX9" s="79">
        <f>IF('Reitoria - SEAL'!J10 = 0,0,'Reitoria - SEAL'!L10/'Reitoria - SEAL'!J10)</f>
        <v>0</v>
      </c>
      <c r="AY9" s="79">
        <f>IF(ESAG!J10 = 0,0,ESAG!L10/ESAG!J10)</f>
        <v>0</v>
      </c>
      <c r="AZ9" s="79">
        <f>IF(CEART!J10 = 0,0,CEART!L10/CEART!J10)</f>
        <v>0</v>
      </c>
      <c r="BA9" s="79">
        <f>IF(FAED!J10 = 0,0,FAED!L10/FAED!J10)</f>
        <v>0</v>
      </c>
      <c r="BB9" s="79">
        <f>IF(CEAD!J10 = 0,0,CEAD!L10/CEAD!J10)</f>
        <v>0</v>
      </c>
      <c r="BC9" s="79">
        <f>IF(CEFID!J10 = 0,0,CEFID!L10/CEFID!J10)</f>
        <v>0</v>
      </c>
      <c r="BD9" s="79">
        <f>IF(CERES!J10 = 0,0,CERES!L10/CERES!J10)</f>
        <v>0</v>
      </c>
      <c r="BE9" s="79">
        <f>IF(CESFI!J10 = 0,0,CESFI!L10/CESFI!J10)</f>
        <v>0</v>
      </c>
      <c r="BF9" s="79">
        <f>IF(CCT!J10 = 0,0,CCT!L10/CCT!J10)</f>
        <v>0</v>
      </c>
      <c r="BG9" s="79">
        <f>IF(CEPLAN!J10 = 0,0,CEPLAN!L10/CEPLAN!J10)</f>
        <v>0</v>
      </c>
      <c r="BH9" s="79">
        <f>IF(CEAVI!J10 = 0,0,CEAVI!L10/CEAVI!J10)</f>
        <v>0</v>
      </c>
      <c r="BI9" s="79">
        <f>IF(CAV!J10 = 0,0,CAV!L10/CAV!J10)</f>
        <v>0</v>
      </c>
      <c r="BJ9" s="79">
        <f>IF(CEO!J10 = 0,0,CEO!L10/CEO!J10)</f>
        <v>0</v>
      </c>
      <c r="BK9" s="79">
        <f>IF(CESMO!J10 = 0,0,CESMO!L10/CESMO!J10)</f>
        <v>0</v>
      </c>
    </row>
    <row r="10" spans="1:63" x14ac:dyDescent="0.2">
      <c r="A10" s="70">
        <v>8</v>
      </c>
      <c r="B10" s="78">
        <f>'GESTOR da Ata'!K11/'GESTOR da Ata'!I11</f>
        <v>0</v>
      </c>
      <c r="C10" s="64">
        <f>'CARONA-uso exclusivo do GESTOR!'!Y11/'CARONA-uso exclusivo do GESTOR!'!I11</f>
        <v>2</v>
      </c>
      <c r="D10" s="65">
        <f>'CARONA-uso exclusivo do GESTOR!'!L11/'CARONA-uso exclusivo do GESTOR!'!I11</f>
        <v>0.49746192893401014</v>
      </c>
      <c r="E10" s="65">
        <f>'CARONA-uso exclusivo do GESTOR!'!O11/'CARONA-uso exclusivo do GESTOR!'!I11</f>
        <v>0.49746192893401014</v>
      </c>
      <c r="F10" s="65">
        <f>'CARONA-uso exclusivo do GESTOR!'!R11/'CARONA-uso exclusivo do GESTOR!'!I11</f>
        <v>0.49746192893401014</v>
      </c>
      <c r="G10" s="65">
        <f>'CARONA-uso exclusivo do GESTOR!'!U11/'CARONA-uso exclusivo do GESTOR!'!I11</f>
        <v>0.49746192893401014</v>
      </c>
      <c r="H10" s="66">
        <f>'Reitoria - SEAL'!N11</f>
        <v>2</v>
      </c>
      <c r="I10" s="66">
        <f>ESAG!N11</f>
        <v>11</v>
      </c>
      <c r="J10" s="66">
        <f>CEART!N11</f>
        <v>3</v>
      </c>
      <c r="K10" s="66">
        <f>FAED!N11</f>
        <v>0</v>
      </c>
      <c r="L10" s="66">
        <f>CEAD!N11</f>
        <v>0</v>
      </c>
      <c r="M10" s="66">
        <f>CEFID!N11</f>
        <v>1</v>
      </c>
      <c r="N10" s="66">
        <f>CERES!N11</f>
        <v>3</v>
      </c>
      <c r="O10" s="66">
        <f>CESFI!N11</f>
        <v>0</v>
      </c>
      <c r="P10" s="66">
        <f>CCT!N11</f>
        <v>7</v>
      </c>
      <c r="Q10" s="66">
        <f>CEPLAN!N11</f>
        <v>0</v>
      </c>
      <c r="R10" s="66">
        <f>CEAVI!N11</f>
        <v>0</v>
      </c>
      <c r="S10" s="66">
        <f>CAV!N11</f>
        <v>20</v>
      </c>
      <c r="T10" s="66">
        <f>CEO!N11</f>
        <v>0</v>
      </c>
      <c r="U10" s="66">
        <f>CESMO!N11</f>
        <v>1</v>
      </c>
      <c r="V10" s="67">
        <f>'Reitoria - SEAL'!R11</f>
        <v>8</v>
      </c>
      <c r="W10" s="67">
        <f>ESAG!R11</f>
        <v>44</v>
      </c>
      <c r="X10" s="67">
        <f>CEART!R11</f>
        <v>14</v>
      </c>
      <c r="Y10" s="67">
        <f>FAED!R11</f>
        <v>0</v>
      </c>
      <c r="Z10" s="67">
        <f>CEAD!R11</f>
        <v>0</v>
      </c>
      <c r="AA10" s="67">
        <f>CEFID!R11</f>
        <v>5</v>
      </c>
      <c r="AB10" s="67">
        <f>CERES!R11</f>
        <v>12</v>
      </c>
      <c r="AC10" s="67">
        <f>CESFI!R11</f>
        <v>0</v>
      </c>
      <c r="AD10" s="67">
        <f>CCT!R11</f>
        <v>28</v>
      </c>
      <c r="AE10" s="67">
        <f>CEPLAN!R11</f>
        <v>0</v>
      </c>
      <c r="AF10" s="67">
        <f>CEAVI!R11</f>
        <v>0</v>
      </c>
      <c r="AG10" s="67">
        <f>CAV!R11</f>
        <v>80</v>
      </c>
      <c r="AH10" s="67">
        <f>CEO!R11</f>
        <v>0</v>
      </c>
      <c r="AI10" s="67">
        <f>CESMO!R11</f>
        <v>6</v>
      </c>
      <c r="AJ10" s="76">
        <f>'Reitoria - SEAL'!K11</f>
        <v>0</v>
      </c>
      <c r="AK10" s="76">
        <f>ESAG!K11</f>
        <v>0</v>
      </c>
      <c r="AL10" s="76">
        <f>CEART!K11</f>
        <v>0</v>
      </c>
      <c r="AM10" s="76">
        <f>FAED!K11</f>
        <v>0</v>
      </c>
      <c r="AN10" s="76">
        <f>CEAD!K11</f>
        <v>0</v>
      </c>
      <c r="AO10" s="76">
        <f>CEFID!K11</f>
        <v>0</v>
      </c>
      <c r="AP10" s="76">
        <f>CERES!K11</f>
        <v>0</v>
      </c>
      <c r="AQ10" s="76">
        <f>CESFI!K11</f>
        <v>0</v>
      </c>
      <c r="AR10" s="76">
        <f>CCT!K11</f>
        <v>0</v>
      </c>
      <c r="AS10" s="76">
        <f>CEPLAN!K11</f>
        <v>0</v>
      </c>
      <c r="AT10" s="76">
        <f>CEAVI!K11</f>
        <v>0</v>
      </c>
      <c r="AU10" s="76">
        <f>CAV!K11</f>
        <v>0</v>
      </c>
      <c r="AV10" s="76">
        <f>CEO!K11</f>
        <v>0</v>
      </c>
      <c r="AW10" s="77">
        <f>CESMO!K11</f>
        <v>0</v>
      </c>
      <c r="AX10" s="79">
        <f>IF('Reitoria - SEAL'!J11 = 0,0,'Reitoria - SEAL'!L11/'Reitoria - SEAL'!J11)</f>
        <v>0</v>
      </c>
      <c r="AY10" s="79">
        <f>IF(ESAG!J11 = 0,0,ESAG!L11/ESAG!J11)</f>
        <v>0</v>
      </c>
      <c r="AZ10" s="79">
        <f>IF(CEART!J11 = 0,0,CEART!L11/CEART!J11)</f>
        <v>0</v>
      </c>
      <c r="BA10" s="79">
        <f>IF(FAED!J11 = 0,0,FAED!L11/FAED!J11)</f>
        <v>0</v>
      </c>
      <c r="BB10" s="79">
        <f>IF(CEAD!J11 = 0,0,CEAD!L11/CEAD!J11)</f>
        <v>0</v>
      </c>
      <c r="BC10" s="79">
        <f>IF(CEFID!J11 = 0,0,CEFID!L11/CEFID!J11)</f>
        <v>0</v>
      </c>
      <c r="BD10" s="79">
        <f>IF(CERES!J11 = 0,0,CERES!L11/CERES!J11)</f>
        <v>0</v>
      </c>
      <c r="BE10" s="79">
        <f>IF(CESFI!J11 = 0,0,CESFI!L11/CESFI!J11)</f>
        <v>0</v>
      </c>
      <c r="BF10" s="79">
        <f>IF(CCT!J11 = 0,0,CCT!L11/CCT!J11)</f>
        <v>0</v>
      </c>
      <c r="BG10" s="79">
        <f>IF(CEPLAN!J11 = 0,0,CEPLAN!L11/CEPLAN!J11)</f>
        <v>0</v>
      </c>
      <c r="BH10" s="79">
        <f>IF(CEAVI!J11 = 0,0,CEAVI!L11/CEAVI!J11)</f>
        <v>0</v>
      </c>
      <c r="BI10" s="79">
        <f>IF(CAV!J11 = 0,0,CAV!L11/CAV!J11)</f>
        <v>0</v>
      </c>
      <c r="BJ10" s="79">
        <f>IF(CEO!J11 = 0,0,CEO!L11/CEO!J11)</f>
        <v>0</v>
      </c>
      <c r="BK10" s="79">
        <f>IF(CESMO!J11 = 0,0,CESMO!L11/CESMO!J11)</f>
        <v>0</v>
      </c>
    </row>
    <row r="11" spans="1:63" x14ac:dyDescent="0.2">
      <c r="A11" s="69">
        <v>9</v>
      </c>
      <c r="B11" s="75">
        <f>'GESTOR da Ata'!K12/'GESTOR da Ata'!I12</f>
        <v>0</v>
      </c>
      <c r="C11" s="64">
        <f>'CARONA-uso exclusivo do GESTOR!'!Y12/'CARONA-uso exclusivo do GESTOR!'!I12</f>
        <v>2</v>
      </c>
      <c r="D11" s="65">
        <f>'CARONA-uso exclusivo do GESTOR!'!L12/'CARONA-uso exclusivo do GESTOR!'!I12</f>
        <v>0.49541284403669728</v>
      </c>
      <c r="E11" s="65">
        <f>'CARONA-uso exclusivo do GESTOR!'!O12/'CARONA-uso exclusivo do GESTOR!'!I12</f>
        <v>0.49541284403669728</v>
      </c>
      <c r="F11" s="65">
        <f>'CARONA-uso exclusivo do GESTOR!'!R12/'CARONA-uso exclusivo do GESTOR!'!I12</f>
        <v>0.49541284403669728</v>
      </c>
      <c r="G11" s="65">
        <f>'CARONA-uso exclusivo do GESTOR!'!U12/'CARONA-uso exclusivo do GESTOR!'!I12</f>
        <v>0.49541284403669728</v>
      </c>
      <c r="H11" s="66">
        <f>'Reitoria - SEAL'!N12</f>
        <v>1</v>
      </c>
      <c r="I11" s="66">
        <f>ESAG!N12</f>
        <v>15</v>
      </c>
      <c r="J11" s="66">
        <f>CEART!N12</f>
        <v>3</v>
      </c>
      <c r="K11" s="66">
        <f>FAED!N12</f>
        <v>0</v>
      </c>
      <c r="L11" s="66">
        <f>CEAD!N12</f>
        <v>0</v>
      </c>
      <c r="M11" s="66">
        <f>CEFID!N12</f>
        <v>1</v>
      </c>
      <c r="N11" s="66">
        <f>CERES!N12</f>
        <v>0</v>
      </c>
      <c r="O11" s="66">
        <f>CESFI!N12</f>
        <v>0</v>
      </c>
      <c r="P11" s="66">
        <f>CCT!N12</f>
        <v>4</v>
      </c>
      <c r="Q11" s="66">
        <f>CEPLAN!N12</f>
        <v>0</v>
      </c>
      <c r="R11" s="66">
        <f>CEAVI!N12</f>
        <v>0</v>
      </c>
      <c r="S11" s="66">
        <f>CAV!N12</f>
        <v>0</v>
      </c>
      <c r="T11" s="66">
        <f>CEO!N12</f>
        <v>0</v>
      </c>
      <c r="U11" s="66">
        <f>CESMO!N12</f>
        <v>1</v>
      </c>
      <c r="V11" s="67">
        <f>'Reitoria - SEAL'!R12</f>
        <v>6</v>
      </c>
      <c r="W11" s="67">
        <f>ESAG!R12</f>
        <v>63</v>
      </c>
      <c r="X11" s="67">
        <f>CEART!R12</f>
        <v>14</v>
      </c>
      <c r="Y11" s="67">
        <f>FAED!R12</f>
        <v>0</v>
      </c>
      <c r="Z11" s="67">
        <f>CEAD!R12</f>
        <v>0</v>
      </c>
      <c r="AA11" s="67">
        <f>CEFID!R12</f>
        <v>5</v>
      </c>
      <c r="AB11" s="67">
        <f>CERES!R12</f>
        <v>0</v>
      </c>
      <c r="AC11" s="67">
        <f>CESFI!R12</f>
        <v>0</v>
      </c>
      <c r="AD11" s="67">
        <f>CCT!R12</f>
        <v>17</v>
      </c>
      <c r="AE11" s="67">
        <f>CEPLAN!R12</f>
        <v>0</v>
      </c>
      <c r="AF11" s="67">
        <f>CEAVI!R12</f>
        <v>0</v>
      </c>
      <c r="AG11" s="67">
        <f>CAV!R12</f>
        <v>0</v>
      </c>
      <c r="AH11" s="67">
        <f>CEO!R12</f>
        <v>0</v>
      </c>
      <c r="AI11" s="67">
        <f>CESMO!R12</f>
        <v>4</v>
      </c>
      <c r="AJ11" s="76">
        <f>'Reitoria - SEAL'!K12</f>
        <v>0</v>
      </c>
      <c r="AK11" s="76">
        <f>ESAG!K12</f>
        <v>0</v>
      </c>
      <c r="AL11" s="76">
        <f>CEART!K12</f>
        <v>0</v>
      </c>
      <c r="AM11" s="76">
        <f>FAED!K12</f>
        <v>0</v>
      </c>
      <c r="AN11" s="76">
        <f>CEAD!K12</f>
        <v>0</v>
      </c>
      <c r="AO11" s="76">
        <f>CEFID!K12</f>
        <v>0</v>
      </c>
      <c r="AP11" s="76">
        <f>CERES!K12</f>
        <v>0</v>
      </c>
      <c r="AQ11" s="76">
        <f>CESFI!K12</f>
        <v>0</v>
      </c>
      <c r="AR11" s="76">
        <f>CCT!K12</f>
        <v>0</v>
      </c>
      <c r="AS11" s="76">
        <f>CEPLAN!K12</f>
        <v>0</v>
      </c>
      <c r="AT11" s="76">
        <f>CEAVI!K12</f>
        <v>0</v>
      </c>
      <c r="AU11" s="76">
        <f>CAV!K12</f>
        <v>0</v>
      </c>
      <c r="AV11" s="76">
        <f>CEO!K12</f>
        <v>0</v>
      </c>
      <c r="AW11" s="77">
        <f>CESMO!K12</f>
        <v>0</v>
      </c>
      <c r="AX11" s="79">
        <f>IF('Reitoria - SEAL'!J12 = 0,0,'Reitoria - SEAL'!L12/'Reitoria - SEAL'!J12)</f>
        <v>0</v>
      </c>
      <c r="AY11" s="79">
        <f>IF(ESAG!J12 = 0,0,ESAG!L12/ESAG!J12)</f>
        <v>0</v>
      </c>
      <c r="AZ11" s="79">
        <f>IF(CEART!J12 = 0,0,CEART!L12/CEART!J12)</f>
        <v>0</v>
      </c>
      <c r="BA11" s="79">
        <f>IF(FAED!J12 = 0,0,FAED!L12/FAED!J12)</f>
        <v>0</v>
      </c>
      <c r="BB11" s="79">
        <f>IF(CEAD!J12 = 0,0,CEAD!L12/CEAD!J12)</f>
        <v>0</v>
      </c>
      <c r="BC11" s="79">
        <f>IF(CEFID!J12 = 0,0,CEFID!L12/CEFID!J12)</f>
        <v>0</v>
      </c>
      <c r="BD11" s="79">
        <f>IF(CERES!J12 = 0,0,CERES!L12/CERES!J12)</f>
        <v>0</v>
      </c>
      <c r="BE11" s="79">
        <f>IF(CESFI!J12 = 0,0,CESFI!L12/CESFI!J12)</f>
        <v>0</v>
      </c>
      <c r="BF11" s="79">
        <f>IF(CCT!J12 = 0,0,CCT!L12/CCT!J12)</f>
        <v>0</v>
      </c>
      <c r="BG11" s="79">
        <f>IF(CEPLAN!J12 = 0,0,CEPLAN!L12/CEPLAN!J12)</f>
        <v>0</v>
      </c>
      <c r="BH11" s="79">
        <f>IF(CEAVI!J12 = 0,0,CEAVI!L12/CEAVI!J12)</f>
        <v>0</v>
      </c>
      <c r="BI11" s="79">
        <f>IF(CAV!J12 = 0,0,CAV!L12/CAV!J12)</f>
        <v>0</v>
      </c>
      <c r="BJ11" s="79">
        <f>IF(CEO!J12 = 0,0,CEO!L12/CEO!J12)</f>
        <v>0</v>
      </c>
      <c r="BK11" s="79">
        <f>IF(CESMO!J12 = 0,0,CESMO!L12/CESMO!J12)</f>
        <v>0</v>
      </c>
    </row>
    <row r="12" spans="1:63" x14ac:dyDescent="0.2">
      <c r="A12" s="70">
        <v>10</v>
      </c>
      <c r="B12" s="78">
        <f>'GESTOR da Ata'!K13/'GESTOR da Ata'!I13</f>
        <v>0</v>
      </c>
      <c r="C12" s="64">
        <f>'CARONA-uso exclusivo do GESTOR!'!Y13/'CARONA-uso exclusivo do GESTOR!'!I13</f>
        <v>2</v>
      </c>
      <c r="D12" s="65">
        <f>'CARONA-uso exclusivo do GESTOR!'!L13/'CARONA-uso exclusivo do GESTOR!'!I13</f>
        <v>0.5</v>
      </c>
      <c r="E12" s="65">
        <f>'CARONA-uso exclusivo do GESTOR!'!O13/'CARONA-uso exclusivo do GESTOR!'!I13</f>
        <v>0.5</v>
      </c>
      <c r="F12" s="65">
        <f>'CARONA-uso exclusivo do GESTOR!'!R13/'CARONA-uso exclusivo do GESTOR!'!I13</f>
        <v>0.5</v>
      </c>
      <c r="G12" s="65">
        <f>'CARONA-uso exclusivo do GESTOR!'!U13/'CARONA-uso exclusivo do GESTOR!'!I13</f>
        <v>0.5</v>
      </c>
      <c r="H12" s="66">
        <f>'Reitoria - SEAL'!N13</f>
        <v>7</v>
      </c>
      <c r="I12" s="66">
        <f>ESAG!N13</f>
        <v>9</v>
      </c>
      <c r="J12" s="66">
        <f>CEART!N13</f>
        <v>1</v>
      </c>
      <c r="K12" s="66">
        <f>FAED!N13</f>
        <v>2</v>
      </c>
      <c r="L12" s="66">
        <f>CEAD!N13</f>
        <v>8</v>
      </c>
      <c r="M12" s="66">
        <f>CEFID!N13</f>
        <v>0</v>
      </c>
      <c r="N12" s="66">
        <f>CERES!N13</f>
        <v>16</v>
      </c>
      <c r="O12" s="66">
        <f>CESFI!N13</f>
        <v>14</v>
      </c>
      <c r="P12" s="66">
        <f>CCT!N13</f>
        <v>33</v>
      </c>
      <c r="Q12" s="66">
        <f>CEPLAN!N13</f>
        <v>4</v>
      </c>
      <c r="R12" s="66">
        <f>CEAVI!N13</f>
        <v>5</v>
      </c>
      <c r="S12" s="66">
        <f>CAV!N13</f>
        <v>25</v>
      </c>
      <c r="T12" s="66">
        <f>CEO!N13</f>
        <v>5</v>
      </c>
      <c r="U12" s="66">
        <f>CESMO!N13</f>
        <v>5</v>
      </c>
      <c r="V12" s="67">
        <f>'Reitoria - SEAL'!R13</f>
        <v>30</v>
      </c>
      <c r="W12" s="67">
        <f>ESAG!R13</f>
        <v>36</v>
      </c>
      <c r="X12" s="67">
        <f>CEART!R13</f>
        <v>5</v>
      </c>
      <c r="Y12" s="67">
        <f>FAED!R13</f>
        <v>10</v>
      </c>
      <c r="Z12" s="67">
        <f>CEAD!R13</f>
        <v>34</v>
      </c>
      <c r="AA12" s="67">
        <f>CEFID!R13</f>
        <v>3</v>
      </c>
      <c r="AB12" s="67">
        <f>CERES!R13</f>
        <v>64</v>
      </c>
      <c r="AC12" s="67">
        <f>CESFI!R13</f>
        <v>58</v>
      </c>
      <c r="AD12" s="67">
        <f>CCT!R13</f>
        <v>135</v>
      </c>
      <c r="AE12" s="67">
        <f>CEPLAN!R13</f>
        <v>17</v>
      </c>
      <c r="AF12" s="67">
        <f>CEAVI!R13</f>
        <v>20</v>
      </c>
      <c r="AG12" s="67">
        <f>CAV!R13</f>
        <v>100</v>
      </c>
      <c r="AH12" s="67">
        <f>CEO!R13</f>
        <v>20</v>
      </c>
      <c r="AI12" s="67">
        <f>CESMO!R13</f>
        <v>20</v>
      </c>
      <c r="AJ12" s="76">
        <f>'Reitoria - SEAL'!K13</f>
        <v>0</v>
      </c>
      <c r="AK12" s="76">
        <f>ESAG!K13</f>
        <v>0</v>
      </c>
      <c r="AL12" s="76">
        <f>CEART!K13</f>
        <v>0</v>
      </c>
      <c r="AM12" s="76">
        <f>FAED!K13</f>
        <v>0</v>
      </c>
      <c r="AN12" s="76">
        <f>CEAD!K13</f>
        <v>0</v>
      </c>
      <c r="AO12" s="76">
        <f>CEFID!K13</f>
        <v>0</v>
      </c>
      <c r="AP12" s="76">
        <f>CERES!K13</f>
        <v>0</v>
      </c>
      <c r="AQ12" s="76">
        <f>CESFI!K13</f>
        <v>0</v>
      </c>
      <c r="AR12" s="76">
        <f>CCT!K13</f>
        <v>0</v>
      </c>
      <c r="AS12" s="76">
        <f>CEPLAN!K13</f>
        <v>0</v>
      </c>
      <c r="AT12" s="76">
        <f>CEAVI!K13</f>
        <v>0</v>
      </c>
      <c r="AU12" s="76">
        <f>CAV!K13</f>
        <v>0</v>
      </c>
      <c r="AV12" s="76">
        <f>CEO!K13</f>
        <v>0</v>
      </c>
      <c r="AW12" s="77">
        <f>CESMO!K13</f>
        <v>0</v>
      </c>
      <c r="AX12" s="79">
        <f>IF('Reitoria - SEAL'!J13 = 0,0,'Reitoria - SEAL'!L13/'Reitoria - SEAL'!J13)</f>
        <v>0</v>
      </c>
      <c r="AY12" s="79">
        <f>IF(ESAG!J13 = 0,0,ESAG!L13/ESAG!J13)</f>
        <v>0</v>
      </c>
      <c r="AZ12" s="79">
        <f>IF(CEART!J13 = 0,0,CEART!L13/CEART!J13)</f>
        <v>0</v>
      </c>
      <c r="BA12" s="79">
        <f>IF(FAED!J13 = 0,0,FAED!L13/FAED!J13)</f>
        <v>0</v>
      </c>
      <c r="BB12" s="79">
        <f>IF(CEAD!J13 = 0,0,CEAD!L13/CEAD!J13)</f>
        <v>0</v>
      </c>
      <c r="BC12" s="79">
        <f>IF(CEFID!J13 = 0,0,CEFID!L13/CEFID!J13)</f>
        <v>0</v>
      </c>
      <c r="BD12" s="79">
        <f>IF(CERES!J13 = 0,0,CERES!L13/CERES!J13)</f>
        <v>0</v>
      </c>
      <c r="BE12" s="79">
        <f>IF(CESFI!J13 = 0,0,CESFI!L13/CESFI!J13)</f>
        <v>0</v>
      </c>
      <c r="BF12" s="79">
        <f>IF(CCT!J13 = 0,0,CCT!L13/CCT!J13)</f>
        <v>0</v>
      </c>
      <c r="BG12" s="79">
        <f>IF(CEPLAN!J13 = 0,0,CEPLAN!L13/CEPLAN!J13)</f>
        <v>0</v>
      </c>
      <c r="BH12" s="79">
        <f>IF(CEAVI!J13 = 0,0,CEAVI!L13/CEAVI!J13)</f>
        <v>0</v>
      </c>
      <c r="BI12" s="79">
        <f>IF(CAV!J13 = 0,0,CAV!L13/CAV!J13)</f>
        <v>0</v>
      </c>
      <c r="BJ12" s="79">
        <f>IF(CEO!J13 = 0,0,CEO!L13/CEO!J13)</f>
        <v>0</v>
      </c>
      <c r="BK12" s="79">
        <f>IF(CESMO!J13 = 0,0,CESMO!L13/CESMO!J13)</f>
        <v>0</v>
      </c>
    </row>
    <row r="13" spans="1:63" x14ac:dyDescent="0.2">
      <c r="A13" s="69">
        <v>11</v>
      </c>
      <c r="B13" s="75">
        <f>'GESTOR da Ata'!K14/'GESTOR da Ata'!I14</f>
        <v>0</v>
      </c>
      <c r="C13" s="64">
        <f>'CARONA-uso exclusivo do GESTOR!'!Y14/'CARONA-uso exclusivo do GESTOR!'!I14</f>
        <v>2</v>
      </c>
      <c r="D13" s="65">
        <f>'CARONA-uso exclusivo do GESTOR!'!L14/'CARONA-uso exclusivo do GESTOR!'!I14</f>
        <v>0.5</v>
      </c>
      <c r="E13" s="65">
        <f>'CARONA-uso exclusivo do GESTOR!'!O14/'CARONA-uso exclusivo do GESTOR!'!I14</f>
        <v>0.5</v>
      </c>
      <c r="F13" s="65">
        <f>'CARONA-uso exclusivo do GESTOR!'!R14/'CARONA-uso exclusivo do GESTOR!'!I14</f>
        <v>0.5</v>
      </c>
      <c r="G13" s="65">
        <f>'CARONA-uso exclusivo do GESTOR!'!U14/'CARONA-uso exclusivo do GESTOR!'!I14</f>
        <v>0.5</v>
      </c>
      <c r="H13" s="66">
        <f>'Reitoria - SEAL'!N14</f>
        <v>0</v>
      </c>
      <c r="I13" s="66">
        <f>ESAG!N14</f>
        <v>0</v>
      </c>
      <c r="J13" s="66">
        <f>CEART!N14</f>
        <v>7</v>
      </c>
      <c r="K13" s="66">
        <f>FAED!N14</f>
        <v>0</v>
      </c>
      <c r="L13" s="66">
        <f>CEAD!N14</f>
        <v>3</v>
      </c>
      <c r="M13" s="66">
        <f>CEFID!N14</f>
        <v>0</v>
      </c>
      <c r="N13" s="66">
        <f>CERES!N14</f>
        <v>34</v>
      </c>
      <c r="O13" s="66">
        <f>CESFI!N14</f>
        <v>0</v>
      </c>
      <c r="P13" s="66">
        <f>CCT!N14</f>
        <v>47</v>
      </c>
      <c r="Q13" s="66">
        <f>CEPLAN!N14</f>
        <v>30</v>
      </c>
      <c r="R13" s="66">
        <f>CEAVI!N14</f>
        <v>50</v>
      </c>
      <c r="S13" s="66">
        <f>CAV!N14</f>
        <v>8</v>
      </c>
      <c r="T13" s="66">
        <f>CEO!N14</f>
        <v>3</v>
      </c>
      <c r="U13" s="66">
        <f>CESMO!N14</f>
        <v>12</v>
      </c>
      <c r="V13" s="67">
        <f>'Reitoria - SEAL'!R14</f>
        <v>0</v>
      </c>
      <c r="W13" s="67">
        <f>ESAG!R14</f>
        <v>0</v>
      </c>
      <c r="X13" s="67">
        <f>CEART!R14</f>
        <v>29</v>
      </c>
      <c r="Y13" s="67">
        <f>FAED!R14</f>
        <v>0</v>
      </c>
      <c r="Z13" s="67">
        <f>CEAD!R14</f>
        <v>12</v>
      </c>
      <c r="AA13" s="67">
        <f>CEFID!R14</f>
        <v>0</v>
      </c>
      <c r="AB13" s="67">
        <f>CERES!R14</f>
        <v>136</v>
      </c>
      <c r="AC13" s="67">
        <f>CESFI!R14</f>
        <v>0</v>
      </c>
      <c r="AD13" s="67">
        <f>CCT!R14</f>
        <v>190</v>
      </c>
      <c r="AE13" s="67">
        <f>CEPLAN!R14</f>
        <v>120</v>
      </c>
      <c r="AF13" s="67">
        <f>CEAVI!R14</f>
        <v>200</v>
      </c>
      <c r="AG13" s="67">
        <f>CAV!R14</f>
        <v>35</v>
      </c>
      <c r="AH13" s="67">
        <f>CEO!R14</f>
        <v>12</v>
      </c>
      <c r="AI13" s="67">
        <f>CESMO!R14</f>
        <v>50</v>
      </c>
      <c r="AJ13" s="76">
        <f>'Reitoria - SEAL'!K14</f>
        <v>0</v>
      </c>
      <c r="AK13" s="76">
        <f>ESAG!K14</f>
        <v>0</v>
      </c>
      <c r="AL13" s="76">
        <f>CEART!K14</f>
        <v>0</v>
      </c>
      <c r="AM13" s="76">
        <f>FAED!K14</f>
        <v>0</v>
      </c>
      <c r="AN13" s="76">
        <f>CEAD!K14</f>
        <v>0</v>
      </c>
      <c r="AO13" s="76">
        <f>CEFID!K14</f>
        <v>0</v>
      </c>
      <c r="AP13" s="76">
        <f>CERES!K14</f>
        <v>0</v>
      </c>
      <c r="AQ13" s="76">
        <f>CESFI!K14</f>
        <v>0</v>
      </c>
      <c r="AR13" s="76">
        <f>CCT!K14</f>
        <v>0</v>
      </c>
      <c r="AS13" s="76">
        <f>CEPLAN!K14</f>
        <v>0</v>
      </c>
      <c r="AT13" s="76">
        <f>CEAVI!K14</f>
        <v>0</v>
      </c>
      <c r="AU13" s="76">
        <f>CAV!K14</f>
        <v>0</v>
      </c>
      <c r="AV13" s="76">
        <f>CEO!K14</f>
        <v>0</v>
      </c>
      <c r="AW13" s="77">
        <f>CESMO!K14</f>
        <v>0</v>
      </c>
      <c r="AX13" s="79">
        <f>IF('Reitoria - SEAL'!J14 = 0,0,'Reitoria - SEAL'!L14/'Reitoria - SEAL'!J14)</f>
        <v>0</v>
      </c>
      <c r="AY13" s="79">
        <f>IF(ESAG!J14 = 0,0,ESAG!L14/ESAG!J14)</f>
        <v>0</v>
      </c>
      <c r="AZ13" s="79">
        <f>IF(CEART!J14 = 0,0,CEART!L14/CEART!J14)</f>
        <v>0</v>
      </c>
      <c r="BA13" s="79">
        <f>IF(FAED!J14 = 0,0,FAED!L14/FAED!J14)</f>
        <v>0</v>
      </c>
      <c r="BB13" s="79">
        <f>IF(CEAD!J14 = 0,0,CEAD!L14/CEAD!J14)</f>
        <v>0</v>
      </c>
      <c r="BC13" s="79">
        <f>IF(CEFID!J14 = 0,0,CEFID!L14/CEFID!J14)</f>
        <v>0</v>
      </c>
      <c r="BD13" s="79">
        <f>IF(CERES!J14 = 0,0,CERES!L14/CERES!J14)</f>
        <v>0</v>
      </c>
      <c r="BE13" s="79">
        <f>IF(CESFI!J14 = 0,0,CESFI!L14/CESFI!J14)</f>
        <v>0</v>
      </c>
      <c r="BF13" s="79">
        <f>IF(CCT!J14 = 0,0,CCT!L14/CCT!J14)</f>
        <v>0</v>
      </c>
      <c r="BG13" s="79">
        <f>IF(CEPLAN!J14 = 0,0,CEPLAN!L14/CEPLAN!J14)</f>
        <v>0</v>
      </c>
      <c r="BH13" s="79">
        <f>IF(CEAVI!J14 = 0,0,CEAVI!L14/CEAVI!J14)</f>
        <v>0</v>
      </c>
      <c r="BI13" s="79">
        <f>IF(CAV!J14 = 0,0,CAV!L14/CAV!J14)</f>
        <v>0</v>
      </c>
      <c r="BJ13" s="79">
        <f>IF(CEO!J14 = 0,0,CEO!L14/CEO!J14)</f>
        <v>0</v>
      </c>
      <c r="BK13" s="79">
        <f>IF(CESMO!J14 = 0,0,CESMO!L14/CESMO!J14)</f>
        <v>0</v>
      </c>
    </row>
    <row r="14" spans="1:63" x14ac:dyDescent="0.2">
      <c r="A14" s="70">
        <v>12</v>
      </c>
      <c r="B14" s="78">
        <f>'GESTOR da Ata'!K15/'GESTOR da Ata'!I15</f>
        <v>0</v>
      </c>
      <c r="C14" s="64">
        <f>'CARONA-uso exclusivo do GESTOR!'!Y15/'CARONA-uso exclusivo do GESTOR!'!I15</f>
        <v>2</v>
      </c>
      <c r="D14" s="65">
        <f>'CARONA-uso exclusivo do GESTOR!'!L15/'CARONA-uso exclusivo do GESTOR!'!I15</f>
        <v>0.49993273240952507</v>
      </c>
      <c r="E14" s="65">
        <f>'CARONA-uso exclusivo do GESTOR!'!O15/'CARONA-uso exclusivo do GESTOR!'!I15</f>
        <v>0.49993273240952507</v>
      </c>
      <c r="F14" s="65">
        <f>'CARONA-uso exclusivo do GESTOR!'!R15/'CARONA-uso exclusivo do GESTOR!'!I15</f>
        <v>0.49993273240952507</v>
      </c>
      <c r="G14" s="65">
        <f>'CARONA-uso exclusivo do GESTOR!'!U15/'CARONA-uso exclusivo do GESTOR!'!I15</f>
        <v>0.49993273240952507</v>
      </c>
      <c r="H14" s="66">
        <f>'Reitoria - SEAL'!N15</f>
        <v>300</v>
      </c>
      <c r="I14" s="66">
        <f>ESAG!N15</f>
        <v>156</v>
      </c>
      <c r="J14" s="66">
        <f>CEART!N15</f>
        <v>213</v>
      </c>
      <c r="K14" s="66">
        <f>FAED!N15</f>
        <v>114</v>
      </c>
      <c r="L14" s="66">
        <f>CEAD!N15</f>
        <v>6</v>
      </c>
      <c r="M14" s="66">
        <f>CEFID!N15</f>
        <v>225</v>
      </c>
      <c r="N14" s="66">
        <f>CERES!N15</f>
        <v>0</v>
      </c>
      <c r="O14" s="66">
        <f>CESFI!N15</f>
        <v>120</v>
      </c>
      <c r="P14" s="66">
        <f>CCT!N15</f>
        <v>200</v>
      </c>
      <c r="Q14" s="66">
        <f>CEPLAN!N15</f>
        <v>162</v>
      </c>
      <c r="R14" s="66">
        <f>CEAVI!N15</f>
        <v>150</v>
      </c>
      <c r="S14" s="66">
        <f>CAV!N15</f>
        <v>148</v>
      </c>
      <c r="T14" s="66">
        <f>CEO!N15</f>
        <v>50</v>
      </c>
      <c r="U14" s="66">
        <f>CESMO!N15</f>
        <v>12</v>
      </c>
      <c r="V14" s="67">
        <f>'Reitoria - SEAL'!R15</f>
        <v>1200</v>
      </c>
      <c r="W14" s="67">
        <f>ESAG!R15</f>
        <v>624</v>
      </c>
      <c r="X14" s="67">
        <f>CEART!R15</f>
        <v>854</v>
      </c>
      <c r="Y14" s="67">
        <f>FAED!R15</f>
        <v>456</v>
      </c>
      <c r="Z14" s="67">
        <f>CEAD!R15</f>
        <v>24</v>
      </c>
      <c r="AA14" s="67">
        <f>CEFID!R15</f>
        <v>900</v>
      </c>
      <c r="AB14" s="67">
        <f>CERES!R15</f>
        <v>0</v>
      </c>
      <c r="AC14" s="67">
        <f>CESFI!R15</f>
        <v>482</v>
      </c>
      <c r="AD14" s="67">
        <f>CCT!R15</f>
        <v>800</v>
      </c>
      <c r="AE14" s="67">
        <f>CEPLAN!R15</f>
        <v>648</v>
      </c>
      <c r="AF14" s="67">
        <f>CEAVI!R15</f>
        <v>600</v>
      </c>
      <c r="AG14" s="67">
        <f>CAV!R15</f>
        <v>595</v>
      </c>
      <c r="AH14" s="67">
        <f>CEO!R15</f>
        <v>200</v>
      </c>
      <c r="AI14" s="67">
        <f>CESMO!R15</f>
        <v>50</v>
      </c>
      <c r="AJ14" s="76">
        <f>'Reitoria - SEAL'!K15</f>
        <v>0</v>
      </c>
      <c r="AK14" s="76">
        <f>ESAG!K15</f>
        <v>0</v>
      </c>
      <c r="AL14" s="76">
        <f>CEART!K15</f>
        <v>0</v>
      </c>
      <c r="AM14" s="76">
        <f>FAED!K15</f>
        <v>0</v>
      </c>
      <c r="AN14" s="76">
        <f>CEAD!K15</f>
        <v>0</v>
      </c>
      <c r="AO14" s="76">
        <f>CEFID!K15</f>
        <v>0</v>
      </c>
      <c r="AP14" s="76">
        <f>CERES!K15</f>
        <v>0</v>
      </c>
      <c r="AQ14" s="76">
        <f>CESFI!K15</f>
        <v>0</v>
      </c>
      <c r="AR14" s="76">
        <f>CCT!K15</f>
        <v>0</v>
      </c>
      <c r="AS14" s="76">
        <f>CEPLAN!K15</f>
        <v>0</v>
      </c>
      <c r="AT14" s="76">
        <f>CEAVI!K15</f>
        <v>0</v>
      </c>
      <c r="AU14" s="76">
        <f>CAV!K15</f>
        <v>0</v>
      </c>
      <c r="AV14" s="76">
        <f>CEO!K15</f>
        <v>0</v>
      </c>
      <c r="AW14" s="77">
        <f>CESMO!K15</f>
        <v>0</v>
      </c>
      <c r="AX14" s="79">
        <f>IF('Reitoria - SEAL'!J15 = 0,0,'Reitoria - SEAL'!L15/'Reitoria - SEAL'!J15)</f>
        <v>0</v>
      </c>
      <c r="AY14" s="79">
        <f>IF(ESAG!J15 = 0,0,ESAG!L15/ESAG!J15)</f>
        <v>0</v>
      </c>
      <c r="AZ14" s="79">
        <f>IF(CEART!J15 = 0,0,CEART!L15/CEART!J15)</f>
        <v>0</v>
      </c>
      <c r="BA14" s="79">
        <f>IF(FAED!J15 = 0,0,FAED!L15/FAED!J15)</f>
        <v>0</v>
      </c>
      <c r="BB14" s="79">
        <f>IF(CEAD!J15 = 0,0,CEAD!L15/CEAD!J15)</f>
        <v>0</v>
      </c>
      <c r="BC14" s="79">
        <f>IF(CEFID!J15 = 0,0,CEFID!L15/CEFID!J15)</f>
        <v>0</v>
      </c>
      <c r="BD14" s="79">
        <f>IF(CERES!J15 = 0,0,CERES!L15/CERES!J15)</f>
        <v>0</v>
      </c>
      <c r="BE14" s="79">
        <f>IF(CESFI!J15 = 0,0,CESFI!L15/CESFI!J15)</f>
        <v>0</v>
      </c>
      <c r="BF14" s="79">
        <f>IF(CCT!J15 = 0,0,CCT!L15/CCT!J15)</f>
        <v>0</v>
      </c>
      <c r="BG14" s="79">
        <f>IF(CEPLAN!J15 = 0,0,CEPLAN!L15/CEPLAN!J15)</f>
        <v>0</v>
      </c>
      <c r="BH14" s="79">
        <f>IF(CEAVI!J15 = 0,0,CEAVI!L15/CEAVI!J15)</f>
        <v>0</v>
      </c>
      <c r="BI14" s="79">
        <f>IF(CAV!J15 = 0,0,CAV!L15/CAV!J15)</f>
        <v>0</v>
      </c>
      <c r="BJ14" s="79">
        <f>IF(CEO!J15 = 0,0,CEO!L15/CEO!J15)</f>
        <v>0</v>
      </c>
      <c r="BK14" s="79">
        <f>IF(CESMO!J15 = 0,0,CESMO!L15/CESMO!J15)</f>
        <v>0</v>
      </c>
    </row>
    <row r="15" spans="1:63" x14ac:dyDescent="0.2">
      <c r="A15" s="69">
        <v>13</v>
      </c>
      <c r="B15" s="75">
        <f>'GESTOR da Ata'!K16/'GESTOR da Ata'!I16</f>
        <v>0</v>
      </c>
      <c r="C15" s="64">
        <f>'CARONA-uso exclusivo do GESTOR!'!Y16/'CARONA-uso exclusivo do GESTOR!'!I16</f>
        <v>2</v>
      </c>
      <c r="D15" s="65">
        <f>'CARONA-uso exclusivo do GESTOR!'!L16/'CARONA-uso exclusivo do GESTOR!'!I16</f>
        <v>0.5</v>
      </c>
      <c r="E15" s="65">
        <f>'CARONA-uso exclusivo do GESTOR!'!O16/'CARONA-uso exclusivo do GESTOR!'!I16</f>
        <v>0.5</v>
      </c>
      <c r="F15" s="65">
        <f>'CARONA-uso exclusivo do GESTOR!'!R16/'CARONA-uso exclusivo do GESTOR!'!I16</f>
        <v>0.5</v>
      </c>
      <c r="G15" s="65">
        <f>'CARONA-uso exclusivo do GESTOR!'!U16/'CARONA-uso exclusivo do GESTOR!'!I16</f>
        <v>0.5</v>
      </c>
      <c r="H15" s="66">
        <f>'Reitoria - SEAL'!N16</f>
        <v>300</v>
      </c>
      <c r="I15" s="66">
        <f>ESAG!N16</f>
        <v>281</v>
      </c>
      <c r="J15" s="66">
        <f>CEART!N16</f>
        <v>175</v>
      </c>
      <c r="K15" s="66">
        <f>FAED!N16</f>
        <v>89</v>
      </c>
      <c r="L15" s="66">
        <f>CEAD!N16</f>
        <v>31</v>
      </c>
      <c r="M15" s="66">
        <f>CEFID!N16</f>
        <v>125</v>
      </c>
      <c r="N15" s="66">
        <f>CERES!N16</f>
        <v>150</v>
      </c>
      <c r="O15" s="66">
        <f>CESFI!N16</f>
        <v>97</v>
      </c>
      <c r="P15" s="66">
        <f>CCT!N16</f>
        <v>375</v>
      </c>
      <c r="Q15" s="66">
        <f>CEPLAN!N16</f>
        <v>162</v>
      </c>
      <c r="R15" s="66">
        <f>CEAVI!N16</f>
        <v>200</v>
      </c>
      <c r="S15" s="66">
        <f>CAV!N16</f>
        <v>117</v>
      </c>
      <c r="T15" s="66">
        <f>CEO!N16</f>
        <v>5</v>
      </c>
      <c r="U15" s="66">
        <f>CESMO!N16</f>
        <v>25</v>
      </c>
      <c r="V15" s="67">
        <f>'Reitoria - SEAL'!R16</f>
        <v>1200</v>
      </c>
      <c r="W15" s="67">
        <f>ESAG!R16</f>
        <v>1124</v>
      </c>
      <c r="X15" s="67">
        <f>CEART!R16</f>
        <v>700</v>
      </c>
      <c r="Y15" s="67">
        <f>FAED!R16</f>
        <v>358</v>
      </c>
      <c r="Z15" s="67">
        <f>CEAD!R16</f>
        <v>125</v>
      </c>
      <c r="AA15" s="67">
        <f>CEFID!R16</f>
        <v>500</v>
      </c>
      <c r="AB15" s="67">
        <f>CERES!R16</f>
        <v>600</v>
      </c>
      <c r="AC15" s="67">
        <f>CESFI!R16</f>
        <v>389</v>
      </c>
      <c r="AD15" s="67">
        <f>CCT!R16</f>
        <v>1500</v>
      </c>
      <c r="AE15" s="67">
        <f>CEPLAN!R16</f>
        <v>648</v>
      </c>
      <c r="AF15" s="67">
        <f>CEAVI!R16</f>
        <v>800</v>
      </c>
      <c r="AG15" s="67">
        <f>CAV!R16</f>
        <v>470</v>
      </c>
      <c r="AH15" s="67">
        <f>CEO!R16</f>
        <v>20</v>
      </c>
      <c r="AI15" s="67">
        <f>CESMO!R16</f>
        <v>100</v>
      </c>
      <c r="AJ15" s="76">
        <f>'Reitoria - SEAL'!K16</f>
        <v>0</v>
      </c>
      <c r="AK15" s="76">
        <f>ESAG!K16</f>
        <v>0</v>
      </c>
      <c r="AL15" s="76">
        <f>CEART!K16</f>
        <v>0</v>
      </c>
      <c r="AM15" s="76">
        <f>FAED!K16</f>
        <v>0</v>
      </c>
      <c r="AN15" s="76">
        <f>CEAD!K16</f>
        <v>0</v>
      </c>
      <c r="AO15" s="76">
        <f>CEFID!K16</f>
        <v>0</v>
      </c>
      <c r="AP15" s="76">
        <f>CERES!K16</f>
        <v>0</v>
      </c>
      <c r="AQ15" s="76">
        <f>CESFI!K16</f>
        <v>0</v>
      </c>
      <c r="AR15" s="76">
        <f>CCT!K16</f>
        <v>0</v>
      </c>
      <c r="AS15" s="76">
        <f>CEPLAN!K16</f>
        <v>0</v>
      </c>
      <c r="AT15" s="76">
        <f>CEAVI!K16</f>
        <v>0</v>
      </c>
      <c r="AU15" s="76">
        <f>CAV!K16</f>
        <v>0</v>
      </c>
      <c r="AV15" s="76">
        <f>CEO!K16</f>
        <v>0</v>
      </c>
      <c r="AW15" s="77">
        <f>CESMO!K16</f>
        <v>0</v>
      </c>
      <c r="AX15" s="79">
        <f>IF('Reitoria - SEAL'!J16 = 0,0,'Reitoria - SEAL'!L16/'Reitoria - SEAL'!J16)</f>
        <v>0</v>
      </c>
      <c r="AY15" s="79">
        <f>IF(ESAG!J16 = 0,0,ESAG!L16/ESAG!J16)</f>
        <v>0</v>
      </c>
      <c r="AZ15" s="79">
        <f>IF(CEART!J16 = 0,0,CEART!L16/CEART!J16)</f>
        <v>0</v>
      </c>
      <c r="BA15" s="79">
        <f>IF(FAED!J16 = 0,0,FAED!L16/FAED!J16)</f>
        <v>0</v>
      </c>
      <c r="BB15" s="79">
        <f>IF(CEAD!J16 = 0,0,CEAD!L16/CEAD!J16)</f>
        <v>0</v>
      </c>
      <c r="BC15" s="79">
        <f>IF(CEFID!J16 = 0,0,CEFID!L16/CEFID!J16)</f>
        <v>0</v>
      </c>
      <c r="BD15" s="79">
        <f>IF(CERES!J16 = 0,0,CERES!L16/CERES!J16)</f>
        <v>0</v>
      </c>
      <c r="BE15" s="79">
        <f>IF(CESFI!J16 = 0,0,CESFI!L16/CESFI!J16)</f>
        <v>0</v>
      </c>
      <c r="BF15" s="79">
        <f>IF(CCT!J16 = 0,0,CCT!L16/CCT!J16)</f>
        <v>0</v>
      </c>
      <c r="BG15" s="79">
        <f>IF(CEPLAN!J16 = 0,0,CEPLAN!L16/CEPLAN!J16)</f>
        <v>0</v>
      </c>
      <c r="BH15" s="79">
        <f>IF(CEAVI!J16 = 0,0,CEAVI!L16/CEAVI!J16)</f>
        <v>0</v>
      </c>
      <c r="BI15" s="79">
        <f>IF(CAV!J16 = 0,0,CAV!L16/CAV!J16)</f>
        <v>0</v>
      </c>
      <c r="BJ15" s="79">
        <f>IF(CEO!J16 = 0,0,CEO!L16/CEO!J16)</f>
        <v>0</v>
      </c>
      <c r="BK15" s="79">
        <f>IF(CESMO!J16 = 0,0,CESMO!L16/CESMO!J16)</f>
        <v>0</v>
      </c>
    </row>
    <row r="16" spans="1:63" x14ac:dyDescent="0.2">
      <c r="A16" s="70">
        <v>14</v>
      </c>
      <c r="B16" s="78">
        <f>'GESTOR da Ata'!K17/'GESTOR da Ata'!I17</f>
        <v>0</v>
      </c>
      <c r="C16" s="64">
        <f>'CARONA-uso exclusivo do GESTOR!'!Y17/'CARONA-uso exclusivo do GESTOR!'!I17</f>
        <v>2</v>
      </c>
      <c r="D16" s="65">
        <f>'CARONA-uso exclusivo do GESTOR!'!L17/'CARONA-uso exclusivo do GESTOR!'!I17</f>
        <v>0.49993409779886649</v>
      </c>
      <c r="E16" s="65">
        <f>'CARONA-uso exclusivo do GESTOR!'!O17/'CARONA-uso exclusivo do GESTOR!'!I17</f>
        <v>0.49993409779886649</v>
      </c>
      <c r="F16" s="65">
        <f>'CARONA-uso exclusivo do GESTOR!'!R17/'CARONA-uso exclusivo do GESTOR!'!I17</f>
        <v>0.49993409779886649</v>
      </c>
      <c r="G16" s="65">
        <f>'CARONA-uso exclusivo do GESTOR!'!U17/'CARONA-uso exclusivo do GESTOR!'!I17</f>
        <v>0.49993409779886649</v>
      </c>
      <c r="H16" s="66">
        <f>'Reitoria - SEAL'!N17</f>
        <v>120</v>
      </c>
      <c r="I16" s="66">
        <f>ESAG!N17</f>
        <v>36</v>
      </c>
      <c r="J16" s="66">
        <f>CEART!N17</f>
        <v>87</v>
      </c>
      <c r="K16" s="66">
        <f>FAED!N17</f>
        <v>50</v>
      </c>
      <c r="L16" s="66">
        <f>CEAD!N17</f>
        <v>21</v>
      </c>
      <c r="M16" s="66">
        <f>CEFID!N17</f>
        <v>150</v>
      </c>
      <c r="N16" s="66">
        <f>CERES!N17</f>
        <v>127</v>
      </c>
      <c r="O16" s="66">
        <f>CESFI!N17</f>
        <v>106</v>
      </c>
      <c r="P16" s="66">
        <f>CCT!N17</f>
        <v>497</v>
      </c>
      <c r="Q16" s="66">
        <f>CEPLAN!N17</f>
        <v>25</v>
      </c>
      <c r="R16" s="66">
        <f>CEAVI!N17</f>
        <v>75</v>
      </c>
      <c r="S16" s="66">
        <f>CAV!N17</f>
        <v>485</v>
      </c>
      <c r="T16" s="66">
        <f>CEO!N17</f>
        <v>103</v>
      </c>
      <c r="U16" s="66">
        <f>CESMO!N17</f>
        <v>12</v>
      </c>
      <c r="V16" s="67">
        <f>'Reitoria - SEAL'!R17</f>
        <v>480</v>
      </c>
      <c r="W16" s="67">
        <f>ESAG!R17</f>
        <v>144</v>
      </c>
      <c r="X16" s="67">
        <f>CEART!R17</f>
        <v>350</v>
      </c>
      <c r="Y16" s="67">
        <f>FAED!R17</f>
        <v>200</v>
      </c>
      <c r="Z16" s="67">
        <f>CEAD!R17</f>
        <v>84</v>
      </c>
      <c r="AA16" s="67">
        <f>CEFID!R17</f>
        <v>600</v>
      </c>
      <c r="AB16" s="67">
        <f>CERES!R17</f>
        <v>508</v>
      </c>
      <c r="AC16" s="67">
        <f>CESFI!R17</f>
        <v>427</v>
      </c>
      <c r="AD16" s="67">
        <f>CCT!R17</f>
        <v>1990</v>
      </c>
      <c r="AE16" s="67">
        <f>CEPLAN!R17</f>
        <v>100</v>
      </c>
      <c r="AF16" s="67">
        <f>CEAVI!R17</f>
        <v>300</v>
      </c>
      <c r="AG16" s="67">
        <f>CAV!R17</f>
        <v>1940</v>
      </c>
      <c r="AH16" s="67">
        <f>CEO!R17</f>
        <v>414</v>
      </c>
      <c r="AI16" s="67">
        <f>CESMO!R17</f>
        <v>50</v>
      </c>
      <c r="AJ16" s="76">
        <f>'Reitoria - SEAL'!K17</f>
        <v>0</v>
      </c>
      <c r="AK16" s="76">
        <f>ESAG!K17</f>
        <v>0</v>
      </c>
      <c r="AL16" s="76">
        <f>CEART!K17</f>
        <v>0</v>
      </c>
      <c r="AM16" s="76">
        <f>FAED!K17</f>
        <v>0</v>
      </c>
      <c r="AN16" s="76">
        <f>CEAD!K17</f>
        <v>0</v>
      </c>
      <c r="AO16" s="76">
        <f>CEFID!K17</f>
        <v>0</v>
      </c>
      <c r="AP16" s="76">
        <f>CERES!K17</f>
        <v>0</v>
      </c>
      <c r="AQ16" s="76">
        <f>CESFI!K17</f>
        <v>0</v>
      </c>
      <c r="AR16" s="76">
        <f>CCT!K17</f>
        <v>0</v>
      </c>
      <c r="AS16" s="76">
        <f>CEPLAN!K17</f>
        <v>0</v>
      </c>
      <c r="AT16" s="76">
        <f>CEAVI!K17</f>
        <v>0</v>
      </c>
      <c r="AU16" s="76">
        <f>CAV!K17</f>
        <v>0</v>
      </c>
      <c r="AV16" s="76">
        <f>CEO!K17</f>
        <v>0</v>
      </c>
      <c r="AW16" s="77">
        <f>CESMO!K17</f>
        <v>0</v>
      </c>
      <c r="AX16" s="79">
        <f>IF('Reitoria - SEAL'!J17 = 0,0,'Reitoria - SEAL'!L17/'Reitoria - SEAL'!J17)</f>
        <v>0</v>
      </c>
      <c r="AY16" s="79">
        <f>IF(ESAG!J17 = 0,0,ESAG!L17/ESAG!J17)</f>
        <v>0</v>
      </c>
      <c r="AZ16" s="79">
        <f>IF(CEART!J17 = 0,0,CEART!L17/CEART!J17)</f>
        <v>0</v>
      </c>
      <c r="BA16" s="79">
        <f>IF(FAED!J17 = 0,0,FAED!L17/FAED!J17)</f>
        <v>0</v>
      </c>
      <c r="BB16" s="79">
        <f>IF(CEAD!J17 = 0,0,CEAD!L17/CEAD!J17)</f>
        <v>0</v>
      </c>
      <c r="BC16" s="79">
        <f>IF(CEFID!J17 = 0,0,CEFID!L17/CEFID!J17)</f>
        <v>0</v>
      </c>
      <c r="BD16" s="79">
        <f>IF(CERES!J17 = 0,0,CERES!L17/CERES!J17)</f>
        <v>0</v>
      </c>
      <c r="BE16" s="79">
        <f>IF(CESFI!J17 = 0,0,CESFI!L17/CESFI!J17)</f>
        <v>0</v>
      </c>
      <c r="BF16" s="79">
        <f>IF(CCT!J17 = 0,0,CCT!L17/CCT!J17)</f>
        <v>0</v>
      </c>
      <c r="BG16" s="79">
        <f>IF(CEPLAN!J17 = 0,0,CEPLAN!L17/CEPLAN!J17)</f>
        <v>0</v>
      </c>
      <c r="BH16" s="79">
        <f>IF(CEAVI!J17 = 0,0,CEAVI!L17/CEAVI!J17)</f>
        <v>0</v>
      </c>
      <c r="BI16" s="79">
        <f>IF(CAV!J17 = 0,0,CAV!L17/CAV!J17)</f>
        <v>0</v>
      </c>
      <c r="BJ16" s="79">
        <f>IF(CEO!J17 = 0,0,CEO!L17/CEO!J17)</f>
        <v>0</v>
      </c>
      <c r="BK16" s="79">
        <f>IF(CESMO!J17 = 0,0,CESMO!L17/CESMO!J17)</f>
        <v>0</v>
      </c>
    </row>
    <row r="17" spans="1:63" x14ac:dyDescent="0.2">
      <c r="A17" s="69">
        <v>15</v>
      </c>
      <c r="B17" s="75">
        <f>'GESTOR da Ata'!K18/'GESTOR da Ata'!I18</f>
        <v>0</v>
      </c>
      <c r="C17" s="64">
        <f>'CARONA-uso exclusivo do GESTOR!'!Y18/'CARONA-uso exclusivo do GESTOR!'!I18</f>
        <v>2</v>
      </c>
      <c r="D17" s="65">
        <f>'CARONA-uso exclusivo do GESTOR!'!L18/'CARONA-uso exclusivo do GESTOR!'!I18</f>
        <v>0.49960784313725493</v>
      </c>
      <c r="E17" s="65">
        <f>'CARONA-uso exclusivo do GESTOR!'!O18/'CARONA-uso exclusivo do GESTOR!'!I18</f>
        <v>0.49960784313725493</v>
      </c>
      <c r="F17" s="65">
        <f>'CARONA-uso exclusivo do GESTOR!'!R18/'CARONA-uso exclusivo do GESTOR!'!I18</f>
        <v>0.49960784313725493</v>
      </c>
      <c r="G17" s="65">
        <f>'CARONA-uso exclusivo do GESTOR!'!U18/'CARONA-uso exclusivo do GESTOR!'!I18</f>
        <v>0.49960784313725493</v>
      </c>
      <c r="H17" s="66">
        <f>'Reitoria - SEAL'!N18</f>
        <v>32</v>
      </c>
      <c r="I17" s="66">
        <f>ESAG!N18</f>
        <v>109</v>
      </c>
      <c r="J17" s="66">
        <f>CEART!N18</f>
        <v>5</v>
      </c>
      <c r="K17" s="66">
        <f>FAED!N18</f>
        <v>6</v>
      </c>
      <c r="L17" s="66">
        <f>CEAD!N18</f>
        <v>3</v>
      </c>
      <c r="M17" s="66">
        <f>CEFID!N18</f>
        <v>0</v>
      </c>
      <c r="N17" s="66">
        <f>CERES!N18</f>
        <v>55</v>
      </c>
      <c r="O17" s="66">
        <f>CESFI!N18</f>
        <v>12</v>
      </c>
      <c r="P17" s="66">
        <f>CCT!N18</f>
        <v>22</v>
      </c>
      <c r="Q17" s="66">
        <f>CEPLAN!N18</f>
        <v>15</v>
      </c>
      <c r="R17" s="66">
        <f>CEAVI!N18</f>
        <v>0</v>
      </c>
      <c r="S17" s="66">
        <f>CAV!N18</f>
        <v>47</v>
      </c>
      <c r="T17" s="66">
        <f>CEO!N18</f>
        <v>5</v>
      </c>
      <c r="U17" s="66">
        <f>CESMO!N18</f>
        <v>6</v>
      </c>
      <c r="V17" s="67">
        <f>'Reitoria - SEAL'!R18</f>
        <v>130</v>
      </c>
      <c r="W17" s="67">
        <f>ESAG!R18</f>
        <v>436</v>
      </c>
      <c r="X17" s="67">
        <f>CEART!R18</f>
        <v>20</v>
      </c>
      <c r="Y17" s="67">
        <f>FAED!R18</f>
        <v>24</v>
      </c>
      <c r="Z17" s="67">
        <f>CEAD!R18</f>
        <v>12</v>
      </c>
      <c r="AA17" s="67">
        <f>CEFID!R18</f>
        <v>0</v>
      </c>
      <c r="AB17" s="67">
        <f>CERES!R18</f>
        <v>220</v>
      </c>
      <c r="AC17" s="67">
        <f>CESFI!R18</f>
        <v>48</v>
      </c>
      <c r="AD17" s="67">
        <f>CCT!R18</f>
        <v>90</v>
      </c>
      <c r="AE17" s="67">
        <f>CEPLAN!R18</f>
        <v>60</v>
      </c>
      <c r="AF17" s="67">
        <f>CEAVI!R18</f>
        <v>0</v>
      </c>
      <c r="AG17" s="67">
        <f>CAV!R18</f>
        <v>190</v>
      </c>
      <c r="AH17" s="67">
        <f>CEO!R18</f>
        <v>20</v>
      </c>
      <c r="AI17" s="67">
        <f>CESMO!R18</f>
        <v>25</v>
      </c>
      <c r="AJ17" s="76">
        <f>'Reitoria - SEAL'!K18</f>
        <v>0</v>
      </c>
      <c r="AK17" s="76">
        <f>ESAG!K18</f>
        <v>0</v>
      </c>
      <c r="AL17" s="76">
        <f>CEART!K18</f>
        <v>0</v>
      </c>
      <c r="AM17" s="76">
        <f>FAED!K18</f>
        <v>0</v>
      </c>
      <c r="AN17" s="76">
        <f>CEAD!K18</f>
        <v>0</v>
      </c>
      <c r="AO17" s="76">
        <f>CEFID!K18</f>
        <v>0</v>
      </c>
      <c r="AP17" s="76">
        <f>CERES!K18</f>
        <v>0</v>
      </c>
      <c r="AQ17" s="76">
        <f>CESFI!K18</f>
        <v>0</v>
      </c>
      <c r="AR17" s="76">
        <f>CCT!K18</f>
        <v>0</v>
      </c>
      <c r="AS17" s="76">
        <f>CEPLAN!K18</f>
        <v>0</v>
      </c>
      <c r="AT17" s="76">
        <f>CEAVI!K18</f>
        <v>0</v>
      </c>
      <c r="AU17" s="76">
        <f>CAV!K18</f>
        <v>0</v>
      </c>
      <c r="AV17" s="76">
        <f>CEO!K18</f>
        <v>0</v>
      </c>
      <c r="AW17" s="77">
        <f>CESMO!K18</f>
        <v>0</v>
      </c>
      <c r="AX17" s="79">
        <f>IF('Reitoria - SEAL'!J18 = 0,0,'Reitoria - SEAL'!L18/'Reitoria - SEAL'!J18)</f>
        <v>0</v>
      </c>
      <c r="AY17" s="79">
        <f>IF(ESAG!J18 = 0,0,ESAG!L18/ESAG!J18)</f>
        <v>0</v>
      </c>
      <c r="AZ17" s="79">
        <f>IF(CEART!J18 = 0,0,CEART!L18/CEART!J18)</f>
        <v>0</v>
      </c>
      <c r="BA17" s="79">
        <f>IF(FAED!J18 = 0,0,FAED!L18/FAED!J18)</f>
        <v>0</v>
      </c>
      <c r="BB17" s="79">
        <f>IF(CEAD!J18 = 0,0,CEAD!L18/CEAD!J18)</f>
        <v>0</v>
      </c>
      <c r="BC17" s="79">
        <f>IF(CEFID!J18 = 0,0,CEFID!L18/CEFID!J18)</f>
        <v>0</v>
      </c>
      <c r="BD17" s="79">
        <f>IF(CERES!J18 = 0,0,CERES!L18/CERES!J18)</f>
        <v>0</v>
      </c>
      <c r="BE17" s="79">
        <f>IF(CESFI!J18 = 0,0,CESFI!L18/CESFI!J18)</f>
        <v>0</v>
      </c>
      <c r="BF17" s="79">
        <f>IF(CCT!J18 = 0,0,CCT!L18/CCT!J18)</f>
        <v>0</v>
      </c>
      <c r="BG17" s="79">
        <f>IF(CEPLAN!J18 = 0,0,CEPLAN!L18/CEPLAN!J18)</f>
        <v>0</v>
      </c>
      <c r="BH17" s="79">
        <f>IF(CEAVI!J18 = 0,0,CEAVI!L18/CEAVI!J18)</f>
        <v>0</v>
      </c>
      <c r="BI17" s="79">
        <f>IF(CAV!J18 = 0,0,CAV!L18/CAV!J18)</f>
        <v>0</v>
      </c>
      <c r="BJ17" s="79">
        <f>IF(CEO!J18 = 0,0,CEO!L18/CEO!J18)</f>
        <v>0</v>
      </c>
      <c r="BK17" s="79">
        <f>IF(CESMO!J18 = 0,0,CESMO!L18/CESMO!J18)</f>
        <v>0</v>
      </c>
    </row>
    <row r="18" spans="1:63" x14ac:dyDescent="0.2">
      <c r="A18" s="70">
        <v>16</v>
      </c>
      <c r="B18" s="78">
        <f>'GESTOR da Ata'!K19/'GESTOR da Ata'!I19</f>
        <v>0</v>
      </c>
      <c r="C18" s="64">
        <f>'CARONA-uso exclusivo do GESTOR!'!Y19/'CARONA-uso exclusivo do GESTOR!'!I19</f>
        <v>2</v>
      </c>
      <c r="D18" s="65">
        <f>'CARONA-uso exclusivo do GESTOR!'!L19/'CARONA-uso exclusivo do GESTOR!'!I19</f>
        <v>0.5</v>
      </c>
      <c r="E18" s="65">
        <f>'CARONA-uso exclusivo do GESTOR!'!O19/'CARONA-uso exclusivo do GESTOR!'!I19</f>
        <v>0.5</v>
      </c>
      <c r="F18" s="65">
        <f>'CARONA-uso exclusivo do GESTOR!'!R19/'CARONA-uso exclusivo do GESTOR!'!I19</f>
        <v>0.5</v>
      </c>
      <c r="G18" s="65">
        <f>'CARONA-uso exclusivo do GESTOR!'!U19/'CARONA-uso exclusivo do GESTOR!'!I19</f>
        <v>0.5</v>
      </c>
      <c r="H18" s="66">
        <f>'Reitoria - SEAL'!N19</f>
        <v>65</v>
      </c>
      <c r="I18" s="66">
        <f>ESAG!N19</f>
        <v>31</v>
      </c>
      <c r="J18" s="66">
        <f>CEART!N19</f>
        <v>40</v>
      </c>
      <c r="K18" s="66">
        <f>FAED!N19</f>
        <v>12</v>
      </c>
      <c r="L18" s="66">
        <f>CEAD!N19</f>
        <v>0</v>
      </c>
      <c r="M18" s="66">
        <f>CEFID!N19</f>
        <v>25</v>
      </c>
      <c r="N18" s="66">
        <f>CERES!N19</f>
        <v>0</v>
      </c>
      <c r="O18" s="66">
        <f>CESFI!N19</f>
        <v>16</v>
      </c>
      <c r="P18" s="66">
        <f>CCT!N19</f>
        <v>16</v>
      </c>
      <c r="Q18" s="66">
        <f>CEPLAN!N19</f>
        <v>5</v>
      </c>
      <c r="R18" s="66">
        <f>CEAVI!N19</f>
        <v>0</v>
      </c>
      <c r="S18" s="66">
        <f>CAV!N19</f>
        <v>55</v>
      </c>
      <c r="T18" s="66">
        <f>CEO!N19</f>
        <v>5</v>
      </c>
      <c r="U18" s="66">
        <f>CESMO!N19</f>
        <v>2</v>
      </c>
      <c r="V18" s="67">
        <f>'Reitoria - SEAL'!R19</f>
        <v>260</v>
      </c>
      <c r="W18" s="67">
        <f>ESAG!R19</f>
        <v>124</v>
      </c>
      <c r="X18" s="67">
        <f>CEART!R19</f>
        <v>160</v>
      </c>
      <c r="Y18" s="67">
        <f>FAED!R19</f>
        <v>48</v>
      </c>
      <c r="Z18" s="67">
        <f>CEAD!R19</f>
        <v>0</v>
      </c>
      <c r="AA18" s="67">
        <f>CEFID!R19</f>
        <v>100</v>
      </c>
      <c r="AB18" s="67">
        <f>CERES!R19</f>
        <v>0</v>
      </c>
      <c r="AC18" s="67">
        <f>CESFI!R19</f>
        <v>67</v>
      </c>
      <c r="AD18" s="67">
        <f>CCT!R19</f>
        <v>65</v>
      </c>
      <c r="AE18" s="67">
        <f>CEPLAN!R19</f>
        <v>20</v>
      </c>
      <c r="AF18" s="67">
        <f>CEAVI!R19</f>
        <v>0</v>
      </c>
      <c r="AG18" s="67">
        <f>CAV!R19</f>
        <v>220</v>
      </c>
      <c r="AH18" s="67">
        <f>CEO!R19</f>
        <v>20</v>
      </c>
      <c r="AI18" s="67">
        <f>CESMO!R19</f>
        <v>10</v>
      </c>
      <c r="AJ18" s="76">
        <f>'Reitoria - SEAL'!K19</f>
        <v>0</v>
      </c>
      <c r="AK18" s="76">
        <f>ESAG!K19</f>
        <v>0</v>
      </c>
      <c r="AL18" s="76">
        <f>CEART!K19</f>
        <v>0</v>
      </c>
      <c r="AM18" s="76">
        <f>FAED!K19</f>
        <v>0</v>
      </c>
      <c r="AN18" s="76">
        <f>CEAD!K19</f>
        <v>0</v>
      </c>
      <c r="AO18" s="76">
        <f>CEFID!K19</f>
        <v>0</v>
      </c>
      <c r="AP18" s="76">
        <f>CERES!K19</f>
        <v>0</v>
      </c>
      <c r="AQ18" s="76">
        <f>CESFI!K19</f>
        <v>0</v>
      </c>
      <c r="AR18" s="76">
        <f>CCT!K19</f>
        <v>0</v>
      </c>
      <c r="AS18" s="76">
        <f>CEPLAN!K19</f>
        <v>0</v>
      </c>
      <c r="AT18" s="76">
        <f>CEAVI!K19</f>
        <v>0</v>
      </c>
      <c r="AU18" s="76">
        <f>CAV!K19</f>
        <v>0</v>
      </c>
      <c r="AV18" s="76">
        <f>CEO!K19</f>
        <v>0</v>
      </c>
      <c r="AW18" s="77">
        <f>CESMO!K19</f>
        <v>0</v>
      </c>
      <c r="AX18" s="79">
        <f>IF('Reitoria - SEAL'!J19 = 0,0,'Reitoria - SEAL'!L19/'Reitoria - SEAL'!J19)</f>
        <v>0</v>
      </c>
      <c r="AY18" s="79">
        <f>IF(ESAG!J19 = 0,0,ESAG!L19/ESAG!J19)</f>
        <v>0</v>
      </c>
      <c r="AZ18" s="79">
        <f>IF(CEART!J19 = 0,0,CEART!L19/CEART!J19)</f>
        <v>0</v>
      </c>
      <c r="BA18" s="79">
        <f>IF(FAED!J19 = 0,0,FAED!L19/FAED!J19)</f>
        <v>0</v>
      </c>
      <c r="BB18" s="79">
        <f>IF(CEAD!J19 = 0,0,CEAD!L19/CEAD!J19)</f>
        <v>0</v>
      </c>
      <c r="BC18" s="79">
        <f>IF(CEFID!J19 = 0,0,CEFID!L19/CEFID!J19)</f>
        <v>0</v>
      </c>
      <c r="BD18" s="79">
        <f>IF(CERES!J19 = 0,0,CERES!L19/CERES!J19)</f>
        <v>0</v>
      </c>
      <c r="BE18" s="79">
        <f>IF(CESFI!J19 = 0,0,CESFI!L19/CESFI!J19)</f>
        <v>0</v>
      </c>
      <c r="BF18" s="79">
        <f>IF(CCT!J19 = 0,0,CCT!L19/CCT!J19)</f>
        <v>0</v>
      </c>
      <c r="BG18" s="79">
        <f>IF(CEPLAN!J19 = 0,0,CEPLAN!L19/CEPLAN!J19)</f>
        <v>0</v>
      </c>
      <c r="BH18" s="79">
        <f>IF(CEAVI!J19 = 0,0,CEAVI!L19/CEAVI!J19)</f>
        <v>0</v>
      </c>
      <c r="BI18" s="79">
        <f>IF(CAV!J19 = 0,0,CAV!L19/CAV!J19)</f>
        <v>0</v>
      </c>
      <c r="BJ18" s="79">
        <f>IF(CEO!J19 = 0,0,CEO!L19/CEO!J19)</f>
        <v>0</v>
      </c>
      <c r="BK18" s="79">
        <f>IF(CESMO!J19 = 0,0,CESMO!L19/CESMO!J19)</f>
        <v>0</v>
      </c>
    </row>
    <row r="19" spans="1:63" x14ac:dyDescent="0.2">
      <c r="A19" s="69">
        <v>17</v>
      </c>
      <c r="B19" s="75">
        <f>'GESTOR da Ata'!K20/'GESTOR da Ata'!I20</f>
        <v>0</v>
      </c>
      <c r="C19" s="64">
        <f>'CARONA-uso exclusivo do GESTOR!'!Y20/'CARONA-uso exclusivo do GESTOR!'!I20</f>
        <v>2</v>
      </c>
      <c r="D19" s="65">
        <f>'CARONA-uso exclusivo do GESTOR!'!L20/'CARONA-uso exclusivo do GESTOR!'!I20</f>
        <v>0.5</v>
      </c>
      <c r="E19" s="65">
        <f>'CARONA-uso exclusivo do GESTOR!'!O20/'CARONA-uso exclusivo do GESTOR!'!I20</f>
        <v>0.5</v>
      </c>
      <c r="F19" s="65">
        <f>'CARONA-uso exclusivo do GESTOR!'!R20/'CARONA-uso exclusivo do GESTOR!'!I20</f>
        <v>0.5</v>
      </c>
      <c r="G19" s="65">
        <f>'CARONA-uso exclusivo do GESTOR!'!U20/'CARONA-uso exclusivo do GESTOR!'!I20</f>
        <v>0.5</v>
      </c>
      <c r="H19" s="66">
        <f>'Reitoria - SEAL'!N20</f>
        <v>30</v>
      </c>
      <c r="I19" s="66">
        <f>ESAG!N20</f>
        <v>62</v>
      </c>
      <c r="J19" s="66">
        <f>CEART!N20</f>
        <v>13</v>
      </c>
      <c r="K19" s="66">
        <f>FAED!N20</f>
        <v>13</v>
      </c>
      <c r="L19" s="66">
        <f>CEAD!N20</f>
        <v>2</v>
      </c>
      <c r="M19" s="66">
        <f>CEFID!N20</f>
        <v>6</v>
      </c>
      <c r="N19" s="66">
        <f>CERES!N20</f>
        <v>6</v>
      </c>
      <c r="O19" s="66">
        <f>CESFI!N20</f>
        <v>0</v>
      </c>
      <c r="P19" s="66">
        <f>CCT!N20</f>
        <v>31</v>
      </c>
      <c r="Q19" s="66">
        <f>CEPLAN!N20</f>
        <v>3</v>
      </c>
      <c r="R19" s="66">
        <f>CEAVI!N20</f>
        <v>3</v>
      </c>
      <c r="S19" s="66">
        <f>CAV!N20</f>
        <v>0</v>
      </c>
      <c r="T19" s="66">
        <f>CEO!N20</f>
        <v>5</v>
      </c>
      <c r="U19" s="66">
        <f>CESMO!N20</f>
        <v>7</v>
      </c>
      <c r="V19" s="67">
        <f>'Reitoria - SEAL'!R20</f>
        <v>120</v>
      </c>
      <c r="W19" s="67">
        <f>ESAG!R20</f>
        <v>250</v>
      </c>
      <c r="X19" s="67">
        <f>CEART!R20</f>
        <v>55</v>
      </c>
      <c r="Y19" s="67">
        <f>FAED!R20</f>
        <v>54</v>
      </c>
      <c r="Z19" s="67">
        <f>CEAD!R20</f>
        <v>10</v>
      </c>
      <c r="AA19" s="67">
        <f>CEFID!R20</f>
        <v>25</v>
      </c>
      <c r="AB19" s="67">
        <f>CERES!R20</f>
        <v>24</v>
      </c>
      <c r="AC19" s="67">
        <f>CESFI!R20</f>
        <v>0</v>
      </c>
      <c r="AD19" s="67">
        <f>CCT!R20</f>
        <v>125</v>
      </c>
      <c r="AE19" s="67">
        <f>CEPLAN!R20</f>
        <v>12</v>
      </c>
      <c r="AF19" s="67">
        <f>CEAVI!R20</f>
        <v>15</v>
      </c>
      <c r="AG19" s="67">
        <f>CAV!R20</f>
        <v>0</v>
      </c>
      <c r="AH19" s="67">
        <f>CEO!R20</f>
        <v>20</v>
      </c>
      <c r="AI19" s="67">
        <f>CESMO!R20</f>
        <v>30</v>
      </c>
      <c r="AJ19" s="76">
        <f>'Reitoria - SEAL'!K20</f>
        <v>0</v>
      </c>
      <c r="AK19" s="76">
        <f>ESAG!K20</f>
        <v>0</v>
      </c>
      <c r="AL19" s="76">
        <f>CEART!K20</f>
        <v>0</v>
      </c>
      <c r="AM19" s="76">
        <f>FAED!K20</f>
        <v>0</v>
      </c>
      <c r="AN19" s="76">
        <f>CEAD!K20</f>
        <v>0</v>
      </c>
      <c r="AO19" s="76">
        <f>CEFID!K20</f>
        <v>0</v>
      </c>
      <c r="AP19" s="76">
        <f>CERES!K20</f>
        <v>0</v>
      </c>
      <c r="AQ19" s="76">
        <f>CESFI!K20</f>
        <v>0</v>
      </c>
      <c r="AR19" s="76">
        <f>CCT!K20</f>
        <v>0</v>
      </c>
      <c r="AS19" s="76">
        <f>CEPLAN!K20</f>
        <v>0</v>
      </c>
      <c r="AT19" s="76">
        <f>CEAVI!K20</f>
        <v>0</v>
      </c>
      <c r="AU19" s="76">
        <f>CAV!K20</f>
        <v>0</v>
      </c>
      <c r="AV19" s="76">
        <f>CEO!K20</f>
        <v>0</v>
      </c>
      <c r="AW19" s="77">
        <f>CESMO!K20</f>
        <v>0</v>
      </c>
      <c r="AX19" s="79">
        <f>IF('Reitoria - SEAL'!J20 = 0,0,'Reitoria - SEAL'!L20/'Reitoria - SEAL'!J20)</f>
        <v>0</v>
      </c>
      <c r="AY19" s="79">
        <f>IF(ESAG!J20 = 0,0,ESAG!L20/ESAG!J20)</f>
        <v>0</v>
      </c>
      <c r="AZ19" s="79">
        <f>IF(CEART!J20 = 0,0,CEART!L20/CEART!J20)</f>
        <v>0</v>
      </c>
      <c r="BA19" s="79">
        <f>IF(FAED!J20 = 0,0,FAED!L20/FAED!J20)</f>
        <v>0</v>
      </c>
      <c r="BB19" s="79">
        <f>IF(CEAD!J20 = 0,0,CEAD!L20/CEAD!J20)</f>
        <v>0</v>
      </c>
      <c r="BC19" s="79">
        <f>IF(CEFID!J20 = 0,0,CEFID!L20/CEFID!J20)</f>
        <v>0</v>
      </c>
      <c r="BD19" s="79">
        <f>IF(CERES!J20 = 0,0,CERES!L20/CERES!J20)</f>
        <v>0</v>
      </c>
      <c r="BE19" s="79">
        <f>IF(CESFI!J20 = 0,0,CESFI!L20/CESFI!J20)</f>
        <v>0</v>
      </c>
      <c r="BF19" s="79">
        <f>IF(CCT!J20 = 0,0,CCT!L20/CCT!J20)</f>
        <v>0</v>
      </c>
      <c r="BG19" s="79">
        <f>IF(CEPLAN!J20 = 0,0,CEPLAN!L20/CEPLAN!J20)</f>
        <v>0</v>
      </c>
      <c r="BH19" s="79">
        <f>IF(CEAVI!J20 = 0,0,CEAVI!L20/CEAVI!J20)</f>
        <v>0</v>
      </c>
      <c r="BI19" s="79">
        <f>IF(CAV!J20 = 0,0,CAV!L20/CAV!J20)</f>
        <v>0</v>
      </c>
      <c r="BJ19" s="79">
        <f>IF(CEO!J20 = 0,0,CEO!L20/CEO!J20)</f>
        <v>0</v>
      </c>
      <c r="BK19" s="79">
        <f>IF(CESMO!J20 = 0,0,CESMO!L20/CESMO!J20)</f>
        <v>0</v>
      </c>
    </row>
    <row r="20" spans="1:63" x14ac:dyDescent="0.2">
      <c r="A20" s="70">
        <v>18</v>
      </c>
      <c r="B20" s="78">
        <f>'GESTOR da Ata'!K21/'GESTOR da Ata'!I21</f>
        <v>0</v>
      </c>
      <c r="C20" s="64">
        <f>'CARONA-uso exclusivo do GESTOR!'!Y21/'CARONA-uso exclusivo do GESTOR!'!I21</f>
        <v>2</v>
      </c>
      <c r="D20" s="65">
        <f>'CARONA-uso exclusivo do GESTOR!'!L21/'CARONA-uso exclusivo do GESTOR!'!I21</f>
        <v>0.49976905311778291</v>
      </c>
      <c r="E20" s="65">
        <f>'CARONA-uso exclusivo do GESTOR!'!O21/'CARONA-uso exclusivo do GESTOR!'!I21</f>
        <v>0.49976905311778291</v>
      </c>
      <c r="F20" s="65">
        <f>'CARONA-uso exclusivo do GESTOR!'!R21/'CARONA-uso exclusivo do GESTOR!'!I21</f>
        <v>0.49976905311778291</v>
      </c>
      <c r="G20" s="65">
        <f>'CARONA-uso exclusivo do GESTOR!'!U21/'CARONA-uso exclusivo do GESTOR!'!I21</f>
        <v>0.49976905311778291</v>
      </c>
      <c r="H20" s="66">
        <f>'Reitoria - SEAL'!N21</f>
        <v>62</v>
      </c>
      <c r="I20" s="66">
        <f>ESAG!N21</f>
        <v>45</v>
      </c>
      <c r="J20" s="66">
        <f>CEART!N21</f>
        <v>25</v>
      </c>
      <c r="K20" s="66">
        <f>FAED!N21</f>
        <v>10</v>
      </c>
      <c r="L20" s="66">
        <f>CEAD!N21</f>
        <v>11</v>
      </c>
      <c r="M20" s="66">
        <f>CEFID!N21</f>
        <v>30</v>
      </c>
      <c r="N20" s="66">
        <f>CERES!N21</f>
        <v>52</v>
      </c>
      <c r="O20" s="66">
        <f>CESFI!N21</f>
        <v>22</v>
      </c>
      <c r="P20" s="66">
        <f>CCT!N21</f>
        <v>212</v>
      </c>
      <c r="Q20" s="66">
        <f>CEPLAN!N21</f>
        <v>37</v>
      </c>
      <c r="R20" s="66">
        <f>CEAVI!N21</f>
        <v>25</v>
      </c>
      <c r="S20" s="66">
        <f>CAV!N21</f>
        <v>0</v>
      </c>
      <c r="T20" s="66">
        <f>CEO!N21</f>
        <v>5</v>
      </c>
      <c r="U20" s="66">
        <f>CESMO!N21</f>
        <v>2</v>
      </c>
      <c r="V20" s="67">
        <f>'Reitoria - SEAL'!R21</f>
        <v>250</v>
      </c>
      <c r="W20" s="67">
        <f>ESAG!R21</f>
        <v>180</v>
      </c>
      <c r="X20" s="67">
        <f>CEART!R21</f>
        <v>100</v>
      </c>
      <c r="Y20" s="67">
        <f>FAED!R21</f>
        <v>40</v>
      </c>
      <c r="Z20" s="67">
        <f>CEAD!R21</f>
        <v>46</v>
      </c>
      <c r="AA20" s="67">
        <f>CEFID!R21</f>
        <v>120</v>
      </c>
      <c r="AB20" s="67">
        <f>CERES!R21</f>
        <v>210</v>
      </c>
      <c r="AC20" s="67">
        <f>CESFI!R21</f>
        <v>89</v>
      </c>
      <c r="AD20" s="67">
        <f>CCT!R21</f>
        <v>850</v>
      </c>
      <c r="AE20" s="67">
        <f>CEPLAN!R21</f>
        <v>150</v>
      </c>
      <c r="AF20" s="67">
        <f>CEAVI!R21</f>
        <v>100</v>
      </c>
      <c r="AG20" s="67">
        <f>CAV!R21</f>
        <v>0</v>
      </c>
      <c r="AH20" s="67">
        <f>CEO!R21</f>
        <v>20</v>
      </c>
      <c r="AI20" s="67">
        <f>CESMO!R21</f>
        <v>10</v>
      </c>
      <c r="AJ20" s="76">
        <f>'Reitoria - SEAL'!K21</f>
        <v>0</v>
      </c>
      <c r="AK20" s="76">
        <f>ESAG!K21</f>
        <v>0</v>
      </c>
      <c r="AL20" s="76">
        <f>CEART!K21</f>
        <v>0</v>
      </c>
      <c r="AM20" s="76">
        <f>FAED!K21</f>
        <v>0</v>
      </c>
      <c r="AN20" s="76">
        <f>CEAD!K21</f>
        <v>0</v>
      </c>
      <c r="AO20" s="76">
        <f>CEFID!K21</f>
        <v>0</v>
      </c>
      <c r="AP20" s="76">
        <f>CERES!K21</f>
        <v>0</v>
      </c>
      <c r="AQ20" s="76">
        <f>CESFI!K21</f>
        <v>0</v>
      </c>
      <c r="AR20" s="76">
        <f>CCT!K21</f>
        <v>0</v>
      </c>
      <c r="AS20" s="76">
        <f>CEPLAN!K21</f>
        <v>0</v>
      </c>
      <c r="AT20" s="76">
        <f>CEAVI!K21</f>
        <v>0</v>
      </c>
      <c r="AU20" s="76">
        <f>CAV!K21</f>
        <v>0</v>
      </c>
      <c r="AV20" s="76">
        <f>CEO!K21</f>
        <v>0</v>
      </c>
      <c r="AW20" s="77">
        <f>CESMO!K21</f>
        <v>0</v>
      </c>
      <c r="AX20" s="79">
        <f>IF('Reitoria - SEAL'!J21 = 0,0,'Reitoria - SEAL'!L21/'Reitoria - SEAL'!J21)</f>
        <v>0</v>
      </c>
      <c r="AY20" s="79">
        <f>IF(ESAG!J21 = 0,0,ESAG!L21/ESAG!J21)</f>
        <v>0</v>
      </c>
      <c r="AZ20" s="79">
        <f>IF(CEART!J21 = 0,0,CEART!L21/CEART!J21)</f>
        <v>0</v>
      </c>
      <c r="BA20" s="79">
        <f>IF(FAED!J21 = 0,0,FAED!L21/FAED!J21)</f>
        <v>0</v>
      </c>
      <c r="BB20" s="79">
        <f>IF(CEAD!J21 = 0,0,CEAD!L21/CEAD!J21)</f>
        <v>0</v>
      </c>
      <c r="BC20" s="79">
        <f>IF(CEFID!J21 = 0,0,CEFID!L21/CEFID!J21)</f>
        <v>0</v>
      </c>
      <c r="BD20" s="79">
        <f>IF(CERES!J21 = 0,0,CERES!L21/CERES!J21)</f>
        <v>0</v>
      </c>
      <c r="BE20" s="79">
        <f>IF(CESFI!J21 = 0,0,CESFI!L21/CESFI!J21)</f>
        <v>0</v>
      </c>
      <c r="BF20" s="79">
        <f>IF(CCT!J21 = 0,0,CCT!L21/CCT!J21)</f>
        <v>0</v>
      </c>
      <c r="BG20" s="79">
        <f>IF(CEPLAN!J21 = 0,0,CEPLAN!L21/CEPLAN!J21)</f>
        <v>0</v>
      </c>
      <c r="BH20" s="79">
        <f>IF(CEAVI!J21 = 0,0,CEAVI!L21/CEAVI!J21)</f>
        <v>0</v>
      </c>
      <c r="BI20" s="79">
        <f>IF(CAV!J21 = 0,0,CAV!L21/CAV!J21)</f>
        <v>0</v>
      </c>
      <c r="BJ20" s="79">
        <f>IF(CEO!J21 = 0,0,CEO!L21/CEO!J21)</f>
        <v>0</v>
      </c>
      <c r="BK20" s="79">
        <f>IF(CESMO!J21 = 0,0,CESMO!L21/CESMO!J21)</f>
        <v>0</v>
      </c>
    </row>
    <row r="21" spans="1:63" x14ac:dyDescent="0.2">
      <c r="A21" s="69">
        <v>19</v>
      </c>
      <c r="B21" s="75">
        <f>'GESTOR da Ata'!K22/'GESTOR da Ata'!I22</f>
        <v>0</v>
      </c>
      <c r="C21" s="64">
        <f>'CARONA-uso exclusivo do GESTOR!'!Y22/'CARONA-uso exclusivo do GESTOR!'!I22</f>
        <v>2</v>
      </c>
      <c r="D21" s="65">
        <f>'CARONA-uso exclusivo do GESTOR!'!L22/'CARONA-uso exclusivo do GESTOR!'!I22</f>
        <v>0.49978494623655911</v>
      </c>
      <c r="E21" s="65">
        <f>'CARONA-uso exclusivo do GESTOR!'!O22/'CARONA-uso exclusivo do GESTOR!'!I22</f>
        <v>0.49978494623655911</v>
      </c>
      <c r="F21" s="65">
        <f>'CARONA-uso exclusivo do GESTOR!'!R22/'CARONA-uso exclusivo do GESTOR!'!I22</f>
        <v>0.49978494623655911</v>
      </c>
      <c r="G21" s="65">
        <f>'CARONA-uso exclusivo do GESTOR!'!U22/'CARONA-uso exclusivo do GESTOR!'!I22</f>
        <v>0.49978494623655911</v>
      </c>
      <c r="H21" s="66">
        <f>'Reitoria - SEAL'!N22</f>
        <v>37</v>
      </c>
      <c r="I21" s="66">
        <f>ESAG!N22</f>
        <v>31</v>
      </c>
      <c r="J21" s="66">
        <f>CEART!N22</f>
        <v>15</v>
      </c>
      <c r="K21" s="66">
        <f>FAED!N22</f>
        <v>9</v>
      </c>
      <c r="L21" s="66">
        <f>CEAD!N22</f>
        <v>1</v>
      </c>
      <c r="M21" s="66">
        <f>CEFID!N22</f>
        <v>5</v>
      </c>
      <c r="N21" s="66">
        <f>CERES!N22</f>
        <v>25</v>
      </c>
      <c r="O21" s="66">
        <f>CESFI!N22</f>
        <v>24</v>
      </c>
      <c r="P21" s="66">
        <f>CCT!N22</f>
        <v>100</v>
      </c>
      <c r="Q21" s="66">
        <f>CEPLAN!N22</f>
        <v>60</v>
      </c>
      <c r="R21" s="66">
        <f>CEAVI!N22</f>
        <v>25</v>
      </c>
      <c r="S21" s="66">
        <f>CAV!N22</f>
        <v>240</v>
      </c>
      <c r="T21" s="66">
        <f>CEO!N22</f>
        <v>2</v>
      </c>
      <c r="U21" s="66">
        <f>CESMO!N22</f>
        <v>5</v>
      </c>
      <c r="V21" s="67">
        <f>'Reitoria - SEAL'!R22</f>
        <v>150</v>
      </c>
      <c r="W21" s="67">
        <f>ESAG!R22</f>
        <v>124</v>
      </c>
      <c r="X21" s="67">
        <f>CEART!R22</f>
        <v>60</v>
      </c>
      <c r="Y21" s="67">
        <f>FAED!R22</f>
        <v>36</v>
      </c>
      <c r="Z21" s="67">
        <f>CEAD!R22</f>
        <v>7</v>
      </c>
      <c r="AA21" s="67">
        <f>CEFID!R22</f>
        <v>20</v>
      </c>
      <c r="AB21" s="67">
        <f>CERES!R22</f>
        <v>100</v>
      </c>
      <c r="AC21" s="67">
        <f>CESFI!R22</f>
        <v>98</v>
      </c>
      <c r="AD21" s="67">
        <f>CCT!R22</f>
        <v>400</v>
      </c>
      <c r="AE21" s="67">
        <f>CEPLAN!R22</f>
        <v>240</v>
      </c>
      <c r="AF21" s="67">
        <f>CEAVI!R22</f>
        <v>100</v>
      </c>
      <c r="AG21" s="67">
        <f>CAV!R22</f>
        <v>960</v>
      </c>
      <c r="AH21" s="67">
        <f>CEO!R22</f>
        <v>10</v>
      </c>
      <c r="AI21" s="67">
        <f>CESMO!R22</f>
        <v>20</v>
      </c>
      <c r="AJ21" s="76">
        <f>'Reitoria - SEAL'!K22</f>
        <v>0</v>
      </c>
      <c r="AK21" s="76">
        <f>ESAG!K22</f>
        <v>0</v>
      </c>
      <c r="AL21" s="76">
        <f>CEART!K22</f>
        <v>0</v>
      </c>
      <c r="AM21" s="76">
        <f>FAED!K22</f>
        <v>0</v>
      </c>
      <c r="AN21" s="76">
        <f>CEAD!K22</f>
        <v>0</v>
      </c>
      <c r="AO21" s="76">
        <f>CEFID!K22</f>
        <v>0</v>
      </c>
      <c r="AP21" s="76">
        <f>CERES!K22</f>
        <v>0</v>
      </c>
      <c r="AQ21" s="76">
        <f>CESFI!K22</f>
        <v>0</v>
      </c>
      <c r="AR21" s="76">
        <f>CCT!K22</f>
        <v>0</v>
      </c>
      <c r="AS21" s="76">
        <f>CEPLAN!K22</f>
        <v>0</v>
      </c>
      <c r="AT21" s="76">
        <f>CEAVI!K22</f>
        <v>0</v>
      </c>
      <c r="AU21" s="76">
        <f>CAV!K22</f>
        <v>0</v>
      </c>
      <c r="AV21" s="76">
        <f>CEO!K22</f>
        <v>0</v>
      </c>
      <c r="AW21" s="77">
        <f>CESMO!K22</f>
        <v>0</v>
      </c>
      <c r="AX21" s="79">
        <f>IF('Reitoria - SEAL'!J22 = 0,0,'Reitoria - SEAL'!L22/'Reitoria - SEAL'!J22)</f>
        <v>0</v>
      </c>
      <c r="AY21" s="79">
        <f>IF(ESAG!J22 = 0,0,ESAG!L22/ESAG!J22)</f>
        <v>0</v>
      </c>
      <c r="AZ21" s="79">
        <f>IF(CEART!J22 = 0,0,CEART!L22/CEART!J22)</f>
        <v>0</v>
      </c>
      <c r="BA21" s="79">
        <f>IF(FAED!J22 = 0,0,FAED!L22/FAED!J22)</f>
        <v>0</v>
      </c>
      <c r="BB21" s="79">
        <f>IF(CEAD!J22 = 0,0,CEAD!L22/CEAD!J22)</f>
        <v>0</v>
      </c>
      <c r="BC21" s="79">
        <f>IF(CEFID!J22 = 0,0,CEFID!L22/CEFID!J22)</f>
        <v>0</v>
      </c>
      <c r="BD21" s="79">
        <f>IF(CERES!J22 = 0,0,CERES!L22/CERES!J22)</f>
        <v>0</v>
      </c>
      <c r="BE21" s="79">
        <f>IF(CESFI!J22 = 0,0,CESFI!L22/CESFI!J22)</f>
        <v>0</v>
      </c>
      <c r="BF21" s="79">
        <f>IF(CCT!J22 = 0,0,CCT!L22/CCT!J22)</f>
        <v>0</v>
      </c>
      <c r="BG21" s="79">
        <f>IF(CEPLAN!J22 = 0,0,CEPLAN!L22/CEPLAN!J22)</f>
        <v>0</v>
      </c>
      <c r="BH21" s="79">
        <f>IF(CEAVI!J22 = 0,0,CEAVI!L22/CEAVI!J22)</f>
        <v>0</v>
      </c>
      <c r="BI21" s="79">
        <f>IF(CAV!J22 = 0,0,CAV!L22/CAV!J22)</f>
        <v>0</v>
      </c>
      <c r="BJ21" s="79">
        <f>IF(CEO!J22 = 0,0,CEO!L22/CEO!J22)</f>
        <v>0</v>
      </c>
      <c r="BK21" s="79">
        <f>IF(CESMO!J22 = 0,0,CESMO!L22/CESMO!J22)</f>
        <v>0</v>
      </c>
    </row>
    <row r="22" spans="1:63" x14ac:dyDescent="0.2">
      <c r="A22" s="70">
        <v>20</v>
      </c>
      <c r="B22" s="78">
        <f>'GESTOR da Ata'!K23/'GESTOR da Ata'!I23</f>
        <v>0</v>
      </c>
      <c r="C22" s="64">
        <f>'CARONA-uso exclusivo do GESTOR!'!Y23/'CARONA-uso exclusivo do GESTOR!'!I23</f>
        <v>2</v>
      </c>
      <c r="D22" s="65">
        <f>'CARONA-uso exclusivo do GESTOR!'!L23/'CARONA-uso exclusivo do GESTOR!'!I23</f>
        <v>0.5</v>
      </c>
      <c r="E22" s="65">
        <f>'CARONA-uso exclusivo do GESTOR!'!O23/'CARONA-uso exclusivo do GESTOR!'!I23</f>
        <v>0.5</v>
      </c>
      <c r="F22" s="65">
        <f>'CARONA-uso exclusivo do GESTOR!'!R23/'CARONA-uso exclusivo do GESTOR!'!I23</f>
        <v>0.5</v>
      </c>
      <c r="G22" s="65">
        <f>'CARONA-uso exclusivo do GESTOR!'!U23/'CARONA-uso exclusivo do GESTOR!'!I23</f>
        <v>0.5</v>
      </c>
      <c r="H22" s="66">
        <f>'Reitoria - SEAL'!N23</f>
        <v>150</v>
      </c>
      <c r="I22" s="66">
        <f>ESAG!N23</f>
        <v>62</v>
      </c>
      <c r="J22" s="66">
        <f>CEART!N23</f>
        <v>40</v>
      </c>
      <c r="K22" s="66">
        <f>FAED!N23</f>
        <v>32</v>
      </c>
      <c r="L22" s="66">
        <f>CEAD!N23</f>
        <v>8</v>
      </c>
      <c r="M22" s="66">
        <f>CEFID!N23</f>
        <v>125</v>
      </c>
      <c r="N22" s="66">
        <f>CERES!N23</f>
        <v>12</v>
      </c>
      <c r="O22" s="66">
        <f>CESFI!N23</f>
        <v>93</v>
      </c>
      <c r="P22" s="66">
        <f>CCT!N23</f>
        <v>170</v>
      </c>
      <c r="Q22" s="66">
        <f>CEPLAN!N23</f>
        <v>3</v>
      </c>
      <c r="R22" s="66">
        <f>CEAVI!N23</f>
        <v>25</v>
      </c>
      <c r="S22" s="66">
        <f>CAV!N23</f>
        <v>71</v>
      </c>
      <c r="T22" s="66">
        <f>CEO!N23</f>
        <v>5</v>
      </c>
      <c r="U22" s="66">
        <f>CESMO!N23</f>
        <v>6</v>
      </c>
      <c r="V22" s="67">
        <f>'Reitoria - SEAL'!R23</f>
        <v>600</v>
      </c>
      <c r="W22" s="67">
        <f>ESAG!R23</f>
        <v>250</v>
      </c>
      <c r="X22" s="67">
        <f>CEART!R23</f>
        <v>160</v>
      </c>
      <c r="Y22" s="67">
        <f>FAED!R23</f>
        <v>130</v>
      </c>
      <c r="Z22" s="67">
        <f>CEAD!R23</f>
        <v>34</v>
      </c>
      <c r="AA22" s="67">
        <f>CEFID!R23</f>
        <v>500</v>
      </c>
      <c r="AB22" s="67">
        <f>CERES!R23</f>
        <v>50</v>
      </c>
      <c r="AC22" s="67">
        <f>CESFI!R23</f>
        <v>374</v>
      </c>
      <c r="AD22" s="67">
        <f>CCT!R23</f>
        <v>680</v>
      </c>
      <c r="AE22" s="67">
        <f>CEPLAN!R23</f>
        <v>12</v>
      </c>
      <c r="AF22" s="67">
        <f>CEAVI!R23</f>
        <v>100</v>
      </c>
      <c r="AG22" s="67">
        <f>CAV!R23</f>
        <v>285</v>
      </c>
      <c r="AH22" s="67">
        <f>CEO!R23</f>
        <v>20</v>
      </c>
      <c r="AI22" s="67">
        <f>CESMO!R23</f>
        <v>25</v>
      </c>
      <c r="AJ22" s="76">
        <f>'Reitoria - SEAL'!K23</f>
        <v>0</v>
      </c>
      <c r="AK22" s="76">
        <f>ESAG!K23</f>
        <v>0</v>
      </c>
      <c r="AL22" s="76">
        <f>CEART!K23</f>
        <v>0</v>
      </c>
      <c r="AM22" s="76">
        <f>FAED!K23</f>
        <v>0</v>
      </c>
      <c r="AN22" s="76">
        <f>CEAD!K23</f>
        <v>0</v>
      </c>
      <c r="AO22" s="76">
        <f>CEFID!K23</f>
        <v>0</v>
      </c>
      <c r="AP22" s="76">
        <f>CERES!K23</f>
        <v>0</v>
      </c>
      <c r="AQ22" s="76">
        <f>CESFI!K23</f>
        <v>0</v>
      </c>
      <c r="AR22" s="76">
        <f>CCT!K23</f>
        <v>0</v>
      </c>
      <c r="AS22" s="76">
        <f>CEPLAN!K23</f>
        <v>0</v>
      </c>
      <c r="AT22" s="76">
        <f>CEAVI!K23</f>
        <v>0</v>
      </c>
      <c r="AU22" s="76">
        <f>CAV!K23</f>
        <v>0</v>
      </c>
      <c r="AV22" s="76">
        <f>CEO!K23</f>
        <v>0</v>
      </c>
      <c r="AW22" s="77">
        <f>CESMO!K23</f>
        <v>0</v>
      </c>
      <c r="AX22" s="79">
        <f>IF('Reitoria - SEAL'!J23 = 0,0,'Reitoria - SEAL'!L23/'Reitoria - SEAL'!J23)</f>
        <v>0</v>
      </c>
      <c r="AY22" s="79">
        <f>IF(ESAG!J23 = 0,0,ESAG!L23/ESAG!J23)</f>
        <v>0</v>
      </c>
      <c r="AZ22" s="79">
        <f>IF(CEART!J23 = 0,0,CEART!L23/CEART!J23)</f>
        <v>0</v>
      </c>
      <c r="BA22" s="79">
        <f>IF(FAED!J23 = 0,0,FAED!L23/FAED!J23)</f>
        <v>0</v>
      </c>
      <c r="BB22" s="79">
        <f>IF(CEAD!J23 = 0,0,CEAD!L23/CEAD!J23)</f>
        <v>0</v>
      </c>
      <c r="BC22" s="79">
        <f>IF(CEFID!J23 = 0,0,CEFID!L23/CEFID!J23)</f>
        <v>0</v>
      </c>
      <c r="BD22" s="79">
        <f>IF(CERES!J23 = 0,0,CERES!L23/CERES!J23)</f>
        <v>0</v>
      </c>
      <c r="BE22" s="79">
        <f>IF(CESFI!J23 = 0,0,CESFI!L23/CESFI!J23)</f>
        <v>0</v>
      </c>
      <c r="BF22" s="79">
        <f>IF(CCT!J23 = 0,0,CCT!L23/CCT!J23)</f>
        <v>0</v>
      </c>
      <c r="BG22" s="79">
        <f>IF(CEPLAN!J23 = 0,0,CEPLAN!L23/CEPLAN!J23)</f>
        <v>0</v>
      </c>
      <c r="BH22" s="79">
        <f>IF(CEAVI!J23 = 0,0,CEAVI!L23/CEAVI!J23)</f>
        <v>0</v>
      </c>
      <c r="BI22" s="79">
        <f>IF(CAV!J23 = 0,0,CAV!L23/CAV!J23)</f>
        <v>0</v>
      </c>
      <c r="BJ22" s="79">
        <f>IF(CEO!J23 = 0,0,CEO!L23/CEO!J23)</f>
        <v>0</v>
      </c>
      <c r="BK22" s="79">
        <f>IF(CESMO!J23 = 0,0,CESMO!L23/CESMO!J23)</f>
        <v>0</v>
      </c>
    </row>
    <row r="23" spans="1:63" x14ac:dyDescent="0.2">
      <c r="A23" s="69">
        <v>21</v>
      </c>
      <c r="B23" s="75">
        <f>'GESTOR da Ata'!K24/'GESTOR da Ata'!I24</f>
        <v>0</v>
      </c>
      <c r="C23" s="64">
        <f>'CARONA-uso exclusivo do GESTOR!'!Y24/'CARONA-uso exclusivo do GESTOR!'!I24</f>
        <v>2</v>
      </c>
      <c r="D23" s="65">
        <f>'CARONA-uso exclusivo do GESTOR!'!L24/'CARONA-uso exclusivo do GESTOR!'!I24</f>
        <v>0.5</v>
      </c>
      <c r="E23" s="65">
        <f>'CARONA-uso exclusivo do GESTOR!'!O24/'CARONA-uso exclusivo do GESTOR!'!I24</f>
        <v>0.5</v>
      </c>
      <c r="F23" s="65">
        <f>'CARONA-uso exclusivo do GESTOR!'!R24/'CARONA-uso exclusivo do GESTOR!'!I24</f>
        <v>0.5</v>
      </c>
      <c r="G23" s="65">
        <f>'CARONA-uso exclusivo do GESTOR!'!U24/'CARONA-uso exclusivo do GESTOR!'!I24</f>
        <v>0.5</v>
      </c>
      <c r="H23" s="66">
        <f>'Reitoria - SEAL'!N24</f>
        <v>15</v>
      </c>
      <c r="I23" s="66">
        <f>ESAG!N24</f>
        <v>15</v>
      </c>
      <c r="J23" s="66">
        <f>CEART!N24</f>
        <v>17</v>
      </c>
      <c r="K23" s="66">
        <f>FAED!N24</f>
        <v>7</v>
      </c>
      <c r="L23" s="66">
        <f>CEAD!N24</f>
        <v>2</v>
      </c>
      <c r="M23" s="66">
        <f>CEFID!N24</f>
        <v>15</v>
      </c>
      <c r="N23" s="66">
        <f>CERES!N24</f>
        <v>25</v>
      </c>
      <c r="O23" s="66">
        <f>CESFI!N24</f>
        <v>10</v>
      </c>
      <c r="P23" s="66">
        <f>CCT!N24</f>
        <v>47</v>
      </c>
      <c r="Q23" s="66">
        <f>CEPLAN!N24</f>
        <v>2</v>
      </c>
      <c r="R23" s="66">
        <f>CEAVI!N24</f>
        <v>25</v>
      </c>
      <c r="S23" s="66">
        <f>CAV!N24</f>
        <v>15</v>
      </c>
      <c r="T23" s="66">
        <f>CEO!N24</f>
        <v>12</v>
      </c>
      <c r="U23" s="66">
        <f>CESMO!N24</f>
        <v>1</v>
      </c>
      <c r="V23" s="67">
        <f>'Reitoria - SEAL'!R24</f>
        <v>60</v>
      </c>
      <c r="W23" s="67">
        <f>ESAG!R24</f>
        <v>60</v>
      </c>
      <c r="X23" s="67">
        <f>CEART!R24</f>
        <v>70</v>
      </c>
      <c r="Y23" s="67">
        <f>FAED!R24</f>
        <v>30</v>
      </c>
      <c r="Z23" s="67">
        <f>CEAD!R24</f>
        <v>10</v>
      </c>
      <c r="AA23" s="67">
        <f>CEFID!R24</f>
        <v>60</v>
      </c>
      <c r="AB23" s="67">
        <f>CERES!R24</f>
        <v>100</v>
      </c>
      <c r="AC23" s="67">
        <f>CESFI!R24</f>
        <v>41</v>
      </c>
      <c r="AD23" s="67">
        <f>CCT!R24</f>
        <v>190</v>
      </c>
      <c r="AE23" s="67">
        <f>CEPLAN!R24</f>
        <v>10</v>
      </c>
      <c r="AF23" s="67">
        <f>CEAVI!R24</f>
        <v>100</v>
      </c>
      <c r="AG23" s="67">
        <f>CAV!R24</f>
        <v>60</v>
      </c>
      <c r="AH23" s="67">
        <f>CEO!R24</f>
        <v>50</v>
      </c>
      <c r="AI23" s="67">
        <f>CESMO!R24</f>
        <v>5</v>
      </c>
      <c r="AJ23" s="76">
        <f>'Reitoria - SEAL'!K24</f>
        <v>0</v>
      </c>
      <c r="AK23" s="76">
        <f>ESAG!K24</f>
        <v>0</v>
      </c>
      <c r="AL23" s="76">
        <f>CEART!K24</f>
        <v>0</v>
      </c>
      <c r="AM23" s="76">
        <f>FAED!K24</f>
        <v>0</v>
      </c>
      <c r="AN23" s="76">
        <f>CEAD!K24</f>
        <v>0</v>
      </c>
      <c r="AO23" s="76">
        <f>CEFID!K24</f>
        <v>0</v>
      </c>
      <c r="AP23" s="76">
        <f>CERES!K24</f>
        <v>0</v>
      </c>
      <c r="AQ23" s="76">
        <f>CESFI!K24</f>
        <v>0</v>
      </c>
      <c r="AR23" s="76">
        <f>CCT!K24</f>
        <v>0</v>
      </c>
      <c r="AS23" s="76">
        <f>CEPLAN!K24</f>
        <v>0</v>
      </c>
      <c r="AT23" s="76">
        <f>CEAVI!K24</f>
        <v>0</v>
      </c>
      <c r="AU23" s="76">
        <f>CAV!K24</f>
        <v>0</v>
      </c>
      <c r="AV23" s="76">
        <f>CEO!K24</f>
        <v>0</v>
      </c>
      <c r="AW23" s="77">
        <f>CESMO!K24</f>
        <v>0</v>
      </c>
      <c r="AX23" s="79">
        <f>IF('Reitoria - SEAL'!J24 = 0,0,'Reitoria - SEAL'!L24/'Reitoria - SEAL'!J24)</f>
        <v>0</v>
      </c>
      <c r="AY23" s="79">
        <f>IF(ESAG!J24 = 0,0,ESAG!L24/ESAG!J24)</f>
        <v>0</v>
      </c>
      <c r="AZ23" s="79">
        <f>IF(CEART!J24 = 0,0,CEART!L24/CEART!J24)</f>
        <v>0</v>
      </c>
      <c r="BA23" s="79">
        <f>IF(FAED!J24 = 0,0,FAED!L24/FAED!J24)</f>
        <v>0</v>
      </c>
      <c r="BB23" s="79">
        <f>IF(CEAD!J24 = 0,0,CEAD!L24/CEAD!J24)</f>
        <v>0</v>
      </c>
      <c r="BC23" s="79">
        <f>IF(CEFID!J24 = 0,0,CEFID!L24/CEFID!J24)</f>
        <v>0</v>
      </c>
      <c r="BD23" s="79">
        <f>IF(CERES!J24 = 0,0,CERES!L24/CERES!J24)</f>
        <v>0</v>
      </c>
      <c r="BE23" s="79">
        <f>IF(CESFI!J24 = 0,0,CESFI!L24/CESFI!J24)</f>
        <v>0</v>
      </c>
      <c r="BF23" s="79">
        <f>IF(CCT!J24 = 0,0,CCT!L24/CCT!J24)</f>
        <v>0</v>
      </c>
      <c r="BG23" s="79">
        <f>IF(CEPLAN!J24 = 0,0,CEPLAN!L24/CEPLAN!J24)</f>
        <v>0</v>
      </c>
      <c r="BH23" s="79">
        <f>IF(CEAVI!J24 = 0,0,CEAVI!L24/CEAVI!J24)</f>
        <v>0</v>
      </c>
      <c r="BI23" s="79">
        <f>IF(CAV!J24 = 0,0,CAV!L24/CAV!J24)</f>
        <v>0</v>
      </c>
      <c r="BJ23" s="79">
        <f>IF(CEO!J24 = 0,0,CEO!L24/CEO!J24)</f>
        <v>0</v>
      </c>
      <c r="BK23" s="79">
        <f>IF(CESMO!J24 = 0,0,CESMO!L24/CESMO!J24)</f>
        <v>0</v>
      </c>
    </row>
    <row r="24" spans="1:63" x14ac:dyDescent="0.2">
      <c r="A24" s="70">
        <v>22</v>
      </c>
      <c r="B24" s="78">
        <f>'GESTOR da Ata'!K25/'GESTOR da Ata'!I25</f>
        <v>0</v>
      </c>
      <c r="C24" s="64">
        <f>'CARONA-uso exclusivo do GESTOR!'!Y25/'CARONA-uso exclusivo do GESTOR!'!I25</f>
        <v>2</v>
      </c>
      <c r="D24" s="65">
        <f>'CARONA-uso exclusivo do GESTOR!'!L25/'CARONA-uso exclusivo do GESTOR!'!I25</f>
        <v>0.5</v>
      </c>
      <c r="E24" s="65">
        <f>'CARONA-uso exclusivo do GESTOR!'!O25/'CARONA-uso exclusivo do GESTOR!'!I25</f>
        <v>0.5</v>
      </c>
      <c r="F24" s="65">
        <f>'CARONA-uso exclusivo do GESTOR!'!R25/'CARONA-uso exclusivo do GESTOR!'!I25</f>
        <v>0.5</v>
      </c>
      <c r="G24" s="65">
        <f>'CARONA-uso exclusivo do GESTOR!'!U25/'CARONA-uso exclusivo do GESTOR!'!I25</f>
        <v>0.5</v>
      </c>
      <c r="H24" s="66">
        <f>'Reitoria - SEAL'!N25</f>
        <v>12</v>
      </c>
      <c r="I24" s="66">
        <f>ESAG!N25</f>
        <v>15</v>
      </c>
      <c r="J24" s="66">
        <f>CEART!N25</f>
        <v>17</v>
      </c>
      <c r="K24" s="66">
        <f>FAED!N25</f>
        <v>18</v>
      </c>
      <c r="L24" s="66">
        <f>CEAD!N25</f>
        <v>2</v>
      </c>
      <c r="M24" s="66">
        <f>CEFID!N25</f>
        <v>15</v>
      </c>
      <c r="N24" s="66">
        <f>CERES!N25</f>
        <v>13</v>
      </c>
      <c r="O24" s="66">
        <f>CESFI!N25</f>
        <v>12</v>
      </c>
      <c r="P24" s="66">
        <f>CCT!N25</f>
        <v>32</v>
      </c>
      <c r="Q24" s="66">
        <f>CEPLAN!N25</f>
        <v>2</v>
      </c>
      <c r="R24" s="66">
        <f>CEAVI!N25</f>
        <v>25</v>
      </c>
      <c r="S24" s="66">
        <f>CAV!N25</f>
        <v>0</v>
      </c>
      <c r="T24" s="66">
        <f>CEO!N25</f>
        <v>12</v>
      </c>
      <c r="U24" s="66">
        <f>CESMO!N25</f>
        <v>2</v>
      </c>
      <c r="V24" s="67">
        <f>'Reitoria - SEAL'!R25</f>
        <v>50</v>
      </c>
      <c r="W24" s="67">
        <f>ESAG!R25</f>
        <v>60</v>
      </c>
      <c r="X24" s="67">
        <f>CEART!R25</f>
        <v>70</v>
      </c>
      <c r="Y24" s="67">
        <f>FAED!R25</f>
        <v>75</v>
      </c>
      <c r="Z24" s="67">
        <f>CEAD!R25</f>
        <v>10</v>
      </c>
      <c r="AA24" s="67">
        <f>CEFID!R25</f>
        <v>60</v>
      </c>
      <c r="AB24" s="67">
        <f>CERES!R25</f>
        <v>55</v>
      </c>
      <c r="AC24" s="67">
        <f>CESFI!R25</f>
        <v>48</v>
      </c>
      <c r="AD24" s="67">
        <f>CCT!R25</f>
        <v>130</v>
      </c>
      <c r="AE24" s="67">
        <f>CEPLAN!R25</f>
        <v>10</v>
      </c>
      <c r="AF24" s="67">
        <f>CEAVI!R25</f>
        <v>100</v>
      </c>
      <c r="AG24" s="67">
        <f>CAV!R25</f>
        <v>0</v>
      </c>
      <c r="AH24" s="67">
        <f>CEO!R25</f>
        <v>50</v>
      </c>
      <c r="AI24" s="67">
        <f>CESMO!R25</f>
        <v>10</v>
      </c>
      <c r="AJ24" s="76">
        <f>'Reitoria - SEAL'!K25</f>
        <v>0</v>
      </c>
      <c r="AK24" s="76">
        <f>ESAG!K25</f>
        <v>0</v>
      </c>
      <c r="AL24" s="76">
        <f>CEART!K25</f>
        <v>0</v>
      </c>
      <c r="AM24" s="76">
        <f>FAED!K25</f>
        <v>0</v>
      </c>
      <c r="AN24" s="76">
        <f>CEAD!K25</f>
        <v>0</v>
      </c>
      <c r="AO24" s="76">
        <f>CEFID!K25</f>
        <v>0</v>
      </c>
      <c r="AP24" s="76">
        <f>CERES!K25</f>
        <v>0</v>
      </c>
      <c r="AQ24" s="76">
        <f>CESFI!K25</f>
        <v>0</v>
      </c>
      <c r="AR24" s="76">
        <f>CCT!K25</f>
        <v>0</v>
      </c>
      <c r="AS24" s="76">
        <f>CEPLAN!K25</f>
        <v>0</v>
      </c>
      <c r="AT24" s="76">
        <f>CEAVI!K25</f>
        <v>0</v>
      </c>
      <c r="AU24" s="76">
        <f>CAV!K25</f>
        <v>0</v>
      </c>
      <c r="AV24" s="76">
        <f>CEO!K25</f>
        <v>0</v>
      </c>
      <c r="AW24" s="77">
        <f>CESMO!K25</f>
        <v>0</v>
      </c>
      <c r="AX24" s="79">
        <f>IF('Reitoria - SEAL'!J25 = 0,0,'Reitoria - SEAL'!L25/'Reitoria - SEAL'!J25)</f>
        <v>0</v>
      </c>
      <c r="AY24" s="79">
        <f>IF(ESAG!J25 = 0,0,ESAG!L25/ESAG!J25)</f>
        <v>0</v>
      </c>
      <c r="AZ24" s="79">
        <f>IF(CEART!J25 = 0,0,CEART!L25/CEART!J25)</f>
        <v>0</v>
      </c>
      <c r="BA24" s="79">
        <f>IF(FAED!J25 = 0,0,FAED!L25/FAED!J25)</f>
        <v>0</v>
      </c>
      <c r="BB24" s="79">
        <f>IF(CEAD!J25 = 0,0,CEAD!L25/CEAD!J25)</f>
        <v>0</v>
      </c>
      <c r="BC24" s="79">
        <f>IF(CEFID!J25 = 0,0,CEFID!L25/CEFID!J25)</f>
        <v>0</v>
      </c>
      <c r="BD24" s="79">
        <f>IF(CERES!J25 = 0,0,CERES!L25/CERES!J25)</f>
        <v>0</v>
      </c>
      <c r="BE24" s="79">
        <f>IF(CESFI!J25 = 0,0,CESFI!L25/CESFI!J25)</f>
        <v>0</v>
      </c>
      <c r="BF24" s="79">
        <f>IF(CCT!J25 = 0,0,CCT!L25/CCT!J25)</f>
        <v>0</v>
      </c>
      <c r="BG24" s="79">
        <f>IF(CEPLAN!J25 = 0,0,CEPLAN!L25/CEPLAN!J25)</f>
        <v>0</v>
      </c>
      <c r="BH24" s="79">
        <f>IF(CEAVI!J25 = 0,0,CEAVI!L25/CEAVI!J25)</f>
        <v>0</v>
      </c>
      <c r="BI24" s="79">
        <f>IF(CAV!J25 = 0,0,CAV!L25/CAV!J25)</f>
        <v>0</v>
      </c>
      <c r="BJ24" s="79">
        <f>IF(CEO!J25 = 0,0,CEO!L25/CEO!J25)</f>
        <v>0</v>
      </c>
      <c r="BK24" s="79">
        <f>IF(CESMO!J25 = 0,0,CESMO!L25/CESMO!J25)</f>
        <v>0</v>
      </c>
    </row>
    <row r="25" spans="1:63" x14ac:dyDescent="0.2">
      <c r="A25" s="69">
        <v>23</v>
      </c>
      <c r="B25" s="75">
        <f>'GESTOR da Ata'!K26/'GESTOR da Ata'!I26</f>
        <v>0</v>
      </c>
      <c r="C25" s="64">
        <f>'CARONA-uso exclusivo do GESTOR!'!Y26/'CARONA-uso exclusivo do GESTOR!'!I26</f>
        <v>2</v>
      </c>
      <c r="D25" s="65">
        <f>'CARONA-uso exclusivo do GESTOR!'!L26/'CARONA-uso exclusivo do GESTOR!'!I26</f>
        <v>0.5</v>
      </c>
      <c r="E25" s="65">
        <f>'CARONA-uso exclusivo do GESTOR!'!O26/'CARONA-uso exclusivo do GESTOR!'!I26</f>
        <v>0.5</v>
      </c>
      <c r="F25" s="65">
        <f>'CARONA-uso exclusivo do GESTOR!'!R26/'CARONA-uso exclusivo do GESTOR!'!I26</f>
        <v>0.5</v>
      </c>
      <c r="G25" s="65">
        <f>'CARONA-uso exclusivo do GESTOR!'!U26/'CARONA-uso exclusivo do GESTOR!'!I26</f>
        <v>0.5</v>
      </c>
      <c r="H25" s="66">
        <f>'Reitoria - SEAL'!N26</f>
        <v>2</v>
      </c>
      <c r="I25" s="66">
        <f>ESAG!N26</f>
        <v>3</v>
      </c>
      <c r="J25" s="66">
        <f>CEART!N26</f>
        <v>2</v>
      </c>
      <c r="K25" s="66">
        <f>FAED!N26</f>
        <v>0</v>
      </c>
      <c r="L25" s="66">
        <f>CEAD!N26</f>
        <v>1</v>
      </c>
      <c r="M25" s="66">
        <f>CEFID!N26</f>
        <v>5</v>
      </c>
      <c r="N25" s="66">
        <f>CERES!N26</f>
        <v>13</v>
      </c>
      <c r="O25" s="66">
        <f>CESFI!N26</f>
        <v>0</v>
      </c>
      <c r="P25" s="66">
        <f>CCT!N26</f>
        <v>5</v>
      </c>
      <c r="Q25" s="66">
        <f>CEPLAN!N26</f>
        <v>0</v>
      </c>
      <c r="R25" s="66">
        <f>CEAVI!N26</f>
        <v>0</v>
      </c>
      <c r="S25" s="66">
        <f>CAV!N26</f>
        <v>5</v>
      </c>
      <c r="T25" s="66">
        <f>CEO!N26</f>
        <v>0</v>
      </c>
      <c r="U25" s="66">
        <f>CESMO!N26</f>
        <v>0</v>
      </c>
      <c r="V25" s="67">
        <f>'Reitoria - SEAL'!R26</f>
        <v>10</v>
      </c>
      <c r="W25" s="67">
        <f>ESAG!R26</f>
        <v>15</v>
      </c>
      <c r="X25" s="67">
        <f>CEART!R26</f>
        <v>10</v>
      </c>
      <c r="Y25" s="67">
        <f>FAED!R26</f>
        <v>3</v>
      </c>
      <c r="Z25" s="67">
        <f>CEAD!R26</f>
        <v>5</v>
      </c>
      <c r="AA25" s="67">
        <f>CEFID!R26</f>
        <v>20</v>
      </c>
      <c r="AB25" s="67">
        <f>CERES!R26</f>
        <v>55</v>
      </c>
      <c r="AC25" s="67">
        <f>CESFI!R26</f>
        <v>0</v>
      </c>
      <c r="AD25" s="67">
        <f>CCT!R26</f>
        <v>20</v>
      </c>
      <c r="AE25" s="67">
        <f>CEPLAN!R26</f>
        <v>1</v>
      </c>
      <c r="AF25" s="67">
        <f>CEAVI!R26</f>
        <v>0</v>
      </c>
      <c r="AG25" s="67">
        <f>CAV!R26</f>
        <v>23</v>
      </c>
      <c r="AH25" s="67">
        <f>CEO!R26</f>
        <v>0</v>
      </c>
      <c r="AI25" s="67">
        <f>CESMO!R26</f>
        <v>2</v>
      </c>
      <c r="AJ25" s="76">
        <f>'Reitoria - SEAL'!K26</f>
        <v>0</v>
      </c>
      <c r="AK25" s="76">
        <f>ESAG!K26</f>
        <v>0</v>
      </c>
      <c r="AL25" s="76">
        <f>CEART!K26</f>
        <v>0</v>
      </c>
      <c r="AM25" s="76">
        <f>FAED!K26</f>
        <v>0</v>
      </c>
      <c r="AN25" s="76">
        <f>CEAD!K26</f>
        <v>0</v>
      </c>
      <c r="AO25" s="76">
        <f>CEFID!K26</f>
        <v>0</v>
      </c>
      <c r="AP25" s="76">
        <f>CERES!K26</f>
        <v>0</v>
      </c>
      <c r="AQ25" s="76">
        <f>CESFI!K26</f>
        <v>0</v>
      </c>
      <c r="AR25" s="76">
        <f>CCT!K26</f>
        <v>0</v>
      </c>
      <c r="AS25" s="76">
        <f>CEPLAN!K26</f>
        <v>0</v>
      </c>
      <c r="AT25" s="76">
        <f>CEAVI!K26</f>
        <v>0</v>
      </c>
      <c r="AU25" s="76">
        <f>CAV!K26</f>
        <v>0</v>
      </c>
      <c r="AV25" s="76">
        <f>CEO!K26</f>
        <v>0</v>
      </c>
      <c r="AW25" s="77">
        <f>CESMO!K26</f>
        <v>0</v>
      </c>
      <c r="AX25" s="79">
        <f>IF('Reitoria - SEAL'!J26 = 0,0,'Reitoria - SEAL'!L26/'Reitoria - SEAL'!J26)</f>
        <v>0</v>
      </c>
      <c r="AY25" s="79">
        <f>IF(ESAG!J26 = 0,0,ESAG!L26/ESAG!J26)</f>
        <v>0</v>
      </c>
      <c r="AZ25" s="79">
        <f>IF(CEART!J26 = 0,0,CEART!L26/CEART!J26)</f>
        <v>0</v>
      </c>
      <c r="BA25" s="79">
        <f>IF(FAED!J26 = 0,0,FAED!L26/FAED!J26)</f>
        <v>0</v>
      </c>
      <c r="BB25" s="79">
        <f>IF(CEAD!J26 = 0,0,CEAD!L26/CEAD!J26)</f>
        <v>0</v>
      </c>
      <c r="BC25" s="79">
        <f>IF(CEFID!J26 = 0,0,CEFID!L26/CEFID!J26)</f>
        <v>0</v>
      </c>
      <c r="BD25" s="79">
        <f>IF(CERES!J26 = 0,0,CERES!L26/CERES!J26)</f>
        <v>0</v>
      </c>
      <c r="BE25" s="79">
        <f>IF(CESFI!J26 = 0,0,CESFI!L26/CESFI!J26)</f>
        <v>0</v>
      </c>
      <c r="BF25" s="79">
        <f>IF(CCT!J26 = 0,0,CCT!L26/CCT!J26)</f>
        <v>0</v>
      </c>
      <c r="BG25" s="79">
        <f>IF(CEPLAN!J26 = 0,0,CEPLAN!L26/CEPLAN!J26)</f>
        <v>0</v>
      </c>
      <c r="BH25" s="79">
        <f>IF(CEAVI!J26 = 0,0,CEAVI!L26/CEAVI!J26)</f>
        <v>0</v>
      </c>
      <c r="BI25" s="79">
        <f>IF(CAV!J26 = 0,0,CAV!L26/CAV!J26)</f>
        <v>0</v>
      </c>
      <c r="BJ25" s="79">
        <f>IF(CEO!J26 = 0,0,CEO!L26/CEO!J26)</f>
        <v>0</v>
      </c>
      <c r="BK25" s="79">
        <f>IF(CESMO!J26 = 0,0,CESMO!L26/CESMO!J26)</f>
        <v>0</v>
      </c>
    </row>
    <row r="26" spans="1:63" x14ac:dyDescent="0.2">
      <c r="A26" s="70">
        <v>24</v>
      </c>
      <c r="B26" s="78">
        <f>'GESTOR da Ata'!K27/'GESTOR da Ata'!I27</f>
        <v>0</v>
      </c>
      <c r="C26" s="64">
        <f>'CARONA-uso exclusivo do GESTOR!'!Y27/'CARONA-uso exclusivo do GESTOR!'!I27</f>
        <v>2</v>
      </c>
      <c r="D26" s="65">
        <f>'CARONA-uso exclusivo do GESTOR!'!L27/'CARONA-uso exclusivo do GESTOR!'!I27</f>
        <v>0.4993548387096774</v>
      </c>
      <c r="E26" s="65">
        <f>'CARONA-uso exclusivo do GESTOR!'!O27/'CARONA-uso exclusivo do GESTOR!'!I27</f>
        <v>0.4993548387096774</v>
      </c>
      <c r="F26" s="65">
        <f>'CARONA-uso exclusivo do GESTOR!'!R27/'CARONA-uso exclusivo do GESTOR!'!I27</f>
        <v>0.4993548387096774</v>
      </c>
      <c r="G26" s="65">
        <f>'CARONA-uso exclusivo do GESTOR!'!U27/'CARONA-uso exclusivo do GESTOR!'!I27</f>
        <v>0.4993548387096774</v>
      </c>
      <c r="H26" s="66">
        <f>'Reitoria - SEAL'!N27</f>
        <v>37</v>
      </c>
      <c r="I26" s="66">
        <f>ESAG!N27</f>
        <v>31</v>
      </c>
      <c r="J26" s="66">
        <f>CEART!N27</f>
        <v>8</v>
      </c>
      <c r="K26" s="66">
        <f>FAED!N27</f>
        <v>8</v>
      </c>
      <c r="L26" s="66">
        <f>CEAD!N27</f>
        <v>12</v>
      </c>
      <c r="M26" s="66">
        <f>CEFID!N27</f>
        <v>0</v>
      </c>
      <c r="N26" s="66">
        <f>CERES!N27</f>
        <v>2</v>
      </c>
      <c r="O26" s="66">
        <f>CESFI!N27</f>
        <v>10</v>
      </c>
      <c r="P26" s="66">
        <f>CCT!N27</f>
        <v>40</v>
      </c>
      <c r="Q26" s="66">
        <f>CEPLAN!N27</f>
        <v>2</v>
      </c>
      <c r="R26" s="66">
        <f>CEAVI!N27</f>
        <v>25</v>
      </c>
      <c r="S26" s="66">
        <f>CAV!N27</f>
        <v>0</v>
      </c>
      <c r="T26" s="66">
        <f>CEO!N27</f>
        <v>12</v>
      </c>
      <c r="U26" s="66">
        <f>CESMO!N27</f>
        <v>2</v>
      </c>
      <c r="V26" s="67">
        <f>'Reitoria - SEAL'!R27</f>
        <v>150</v>
      </c>
      <c r="W26" s="67">
        <f>ESAG!R27</f>
        <v>125</v>
      </c>
      <c r="X26" s="67">
        <f>CEART!R27</f>
        <v>35</v>
      </c>
      <c r="Y26" s="67">
        <f>FAED!R27</f>
        <v>32</v>
      </c>
      <c r="Z26" s="67">
        <f>CEAD!R27</f>
        <v>50</v>
      </c>
      <c r="AA26" s="67">
        <f>CEFID!R27</f>
        <v>0</v>
      </c>
      <c r="AB26" s="67">
        <f>CERES!R27</f>
        <v>10</v>
      </c>
      <c r="AC26" s="67">
        <f>CESFI!R27</f>
        <v>43</v>
      </c>
      <c r="AD26" s="67">
        <f>CCT!R27</f>
        <v>160</v>
      </c>
      <c r="AE26" s="67">
        <f>CEPLAN!R27</f>
        <v>10</v>
      </c>
      <c r="AF26" s="67">
        <f>CEAVI!R27</f>
        <v>100</v>
      </c>
      <c r="AG26" s="67">
        <f>CAV!R27</f>
        <v>0</v>
      </c>
      <c r="AH26" s="67">
        <f>CEO!R27</f>
        <v>50</v>
      </c>
      <c r="AI26" s="67">
        <f>CESMO!R27</f>
        <v>10</v>
      </c>
      <c r="AJ26" s="76">
        <f>'Reitoria - SEAL'!K27</f>
        <v>0</v>
      </c>
      <c r="AK26" s="76">
        <f>ESAG!K27</f>
        <v>0</v>
      </c>
      <c r="AL26" s="76">
        <f>CEART!K27</f>
        <v>0</v>
      </c>
      <c r="AM26" s="76">
        <f>FAED!K27</f>
        <v>0</v>
      </c>
      <c r="AN26" s="76">
        <f>CEAD!K27</f>
        <v>0</v>
      </c>
      <c r="AO26" s="76">
        <f>CEFID!K27</f>
        <v>0</v>
      </c>
      <c r="AP26" s="76">
        <f>CERES!K27</f>
        <v>0</v>
      </c>
      <c r="AQ26" s="76">
        <f>CESFI!K27</f>
        <v>0</v>
      </c>
      <c r="AR26" s="76">
        <f>CCT!K27</f>
        <v>0</v>
      </c>
      <c r="AS26" s="76">
        <f>CEPLAN!K27</f>
        <v>0</v>
      </c>
      <c r="AT26" s="76">
        <f>CEAVI!K27</f>
        <v>0</v>
      </c>
      <c r="AU26" s="76">
        <f>CAV!K27</f>
        <v>0</v>
      </c>
      <c r="AV26" s="76">
        <f>CEO!K27</f>
        <v>0</v>
      </c>
      <c r="AW26" s="77">
        <f>CESMO!K27</f>
        <v>0</v>
      </c>
      <c r="AX26" s="79">
        <f>IF('Reitoria - SEAL'!J27 = 0,0,'Reitoria - SEAL'!L27/'Reitoria - SEAL'!J27)</f>
        <v>0</v>
      </c>
      <c r="AY26" s="79">
        <f>IF(ESAG!J27 = 0,0,ESAG!L27/ESAG!J27)</f>
        <v>0</v>
      </c>
      <c r="AZ26" s="79">
        <f>IF(CEART!J27 = 0,0,CEART!L27/CEART!J27)</f>
        <v>0</v>
      </c>
      <c r="BA26" s="79">
        <f>IF(FAED!J27 = 0,0,FAED!L27/FAED!J27)</f>
        <v>0</v>
      </c>
      <c r="BB26" s="79">
        <f>IF(CEAD!J27 = 0,0,CEAD!L27/CEAD!J27)</f>
        <v>0</v>
      </c>
      <c r="BC26" s="79">
        <f>IF(CEFID!J27 = 0,0,CEFID!L27/CEFID!J27)</f>
        <v>0</v>
      </c>
      <c r="BD26" s="79">
        <f>IF(CERES!J27 = 0,0,CERES!L27/CERES!J27)</f>
        <v>0</v>
      </c>
      <c r="BE26" s="79">
        <f>IF(CESFI!J27 = 0,0,CESFI!L27/CESFI!J27)</f>
        <v>0</v>
      </c>
      <c r="BF26" s="79">
        <f>IF(CCT!J27 = 0,0,CCT!L27/CCT!J27)</f>
        <v>0</v>
      </c>
      <c r="BG26" s="79">
        <f>IF(CEPLAN!J27 = 0,0,CEPLAN!L27/CEPLAN!J27)</f>
        <v>0</v>
      </c>
      <c r="BH26" s="79">
        <f>IF(CEAVI!J27 = 0,0,CEAVI!L27/CEAVI!J27)</f>
        <v>0</v>
      </c>
      <c r="BI26" s="79">
        <f>IF(CAV!J27 = 0,0,CAV!L27/CAV!J27)</f>
        <v>0</v>
      </c>
      <c r="BJ26" s="79">
        <f>IF(CEO!J27 = 0,0,CEO!L27/CEO!J27)</f>
        <v>0</v>
      </c>
      <c r="BK26" s="79">
        <f>IF(CESMO!J27 = 0,0,CESMO!L27/CESMO!J27)</f>
        <v>0</v>
      </c>
    </row>
    <row r="27" spans="1:63" x14ac:dyDescent="0.2">
      <c r="A27" s="69">
        <v>25</v>
      </c>
      <c r="B27" s="75">
        <f>'GESTOR da Ata'!K28/'GESTOR da Ata'!I28</f>
        <v>0</v>
      </c>
      <c r="C27" s="64">
        <f>'CARONA-uso exclusivo do GESTOR!'!Y28/'CARONA-uso exclusivo do GESTOR!'!I28</f>
        <v>2</v>
      </c>
      <c r="D27" s="65">
        <f>'CARONA-uso exclusivo do GESTOR!'!L28/'CARONA-uso exclusivo do GESTOR!'!I28</f>
        <v>0.49935979513444301</v>
      </c>
      <c r="E27" s="65">
        <f>'CARONA-uso exclusivo do GESTOR!'!O28/'CARONA-uso exclusivo do GESTOR!'!I28</f>
        <v>0.49935979513444301</v>
      </c>
      <c r="F27" s="65">
        <f>'CARONA-uso exclusivo do GESTOR!'!R28/'CARONA-uso exclusivo do GESTOR!'!I28</f>
        <v>0.49935979513444301</v>
      </c>
      <c r="G27" s="65">
        <f>'CARONA-uso exclusivo do GESTOR!'!U28/'CARONA-uso exclusivo do GESTOR!'!I28</f>
        <v>0.49935979513444301</v>
      </c>
      <c r="H27" s="66">
        <f>'Reitoria - SEAL'!N28</f>
        <v>37</v>
      </c>
      <c r="I27" s="66">
        <f>ESAG!N28</f>
        <v>23</v>
      </c>
      <c r="J27" s="66">
        <f>CEART!N28</f>
        <v>15</v>
      </c>
      <c r="K27" s="66">
        <f>FAED!N28</f>
        <v>6</v>
      </c>
      <c r="L27" s="66">
        <f>CEAD!N28</f>
        <v>5</v>
      </c>
      <c r="M27" s="66">
        <f>CEFID!N28</f>
        <v>12</v>
      </c>
      <c r="N27" s="66">
        <f>CERES!N28</f>
        <v>13</v>
      </c>
      <c r="O27" s="66">
        <f>CESFI!N28</f>
        <v>10</v>
      </c>
      <c r="P27" s="66">
        <f>CCT!N28</f>
        <v>20</v>
      </c>
      <c r="Q27" s="66">
        <f>CEPLAN!N28</f>
        <v>2</v>
      </c>
      <c r="R27" s="66">
        <f>CEAVI!N28</f>
        <v>25</v>
      </c>
      <c r="S27" s="66">
        <f>CAV!N28</f>
        <v>8</v>
      </c>
      <c r="T27" s="66">
        <f>CEO!N28</f>
        <v>12</v>
      </c>
      <c r="U27" s="66">
        <f>CESMO!N28</f>
        <v>2</v>
      </c>
      <c r="V27" s="67">
        <f>'Reitoria - SEAL'!R28</f>
        <v>150</v>
      </c>
      <c r="W27" s="67">
        <f>ESAG!R28</f>
        <v>94</v>
      </c>
      <c r="X27" s="67">
        <f>CEART!R28</f>
        <v>60</v>
      </c>
      <c r="Y27" s="67">
        <f>FAED!R28</f>
        <v>24</v>
      </c>
      <c r="Z27" s="67">
        <f>CEAD!R28</f>
        <v>22</v>
      </c>
      <c r="AA27" s="67">
        <f>CEFID!R28</f>
        <v>50</v>
      </c>
      <c r="AB27" s="67">
        <f>CERES!R28</f>
        <v>55</v>
      </c>
      <c r="AC27" s="67">
        <f>CESFI!R28</f>
        <v>43</v>
      </c>
      <c r="AD27" s="67">
        <f>CCT!R28</f>
        <v>80</v>
      </c>
      <c r="AE27" s="67">
        <f>CEPLAN!R28</f>
        <v>10</v>
      </c>
      <c r="AF27" s="67">
        <f>CEAVI!R28</f>
        <v>100</v>
      </c>
      <c r="AG27" s="67">
        <f>CAV!R28</f>
        <v>33</v>
      </c>
      <c r="AH27" s="67">
        <f>CEO!R28</f>
        <v>50</v>
      </c>
      <c r="AI27" s="67">
        <f>CESMO!R28</f>
        <v>10</v>
      </c>
      <c r="AJ27" s="76">
        <f>'Reitoria - SEAL'!K28</f>
        <v>0</v>
      </c>
      <c r="AK27" s="76">
        <f>ESAG!K28</f>
        <v>0</v>
      </c>
      <c r="AL27" s="76">
        <f>CEART!K28</f>
        <v>0</v>
      </c>
      <c r="AM27" s="76">
        <f>FAED!K28</f>
        <v>0</v>
      </c>
      <c r="AN27" s="76">
        <f>CEAD!K28</f>
        <v>0</v>
      </c>
      <c r="AO27" s="76">
        <f>CEFID!K28</f>
        <v>0</v>
      </c>
      <c r="AP27" s="76">
        <f>CERES!K28</f>
        <v>0</v>
      </c>
      <c r="AQ27" s="76">
        <f>CESFI!K28</f>
        <v>0</v>
      </c>
      <c r="AR27" s="76">
        <f>CCT!K28</f>
        <v>0</v>
      </c>
      <c r="AS27" s="76">
        <f>CEPLAN!K28</f>
        <v>0</v>
      </c>
      <c r="AT27" s="76">
        <f>CEAVI!K28</f>
        <v>0</v>
      </c>
      <c r="AU27" s="76">
        <f>CAV!K28</f>
        <v>0</v>
      </c>
      <c r="AV27" s="76">
        <f>CEO!K28</f>
        <v>0</v>
      </c>
      <c r="AW27" s="77">
        <f>CESMO!K28</f>
        <v>0</v>
      </c>
      <c r="AX27" s="79">
        <f>IF('Reitoria - SEAL'!J28 = 0,0,'Reitoria - SEAL'!L28/'Reitoria - SEAL'!J28)</f>
        <v>0</v>
      </c>
      <c r="AY27" s="79">
        <f>IF(ESAG!J28 = 0,0,ESAG!L28/ESAG!J28)</f>
        <v>0</v>
      </c>
      <c r="AZ27" s="79">
        <f>IF(CEART!J28 = 0,0,CEART!L28/CEART!J28)</f>
        <v>0</v>
      </c>
      <c r="BA27" s="79">
        <f>IF(FAED!J28 = 0,0,FAED!L28/FAED!J28)</f>
        <v>0</v>
      </c>
      <c r="BB27" s="79">
        <f>IF(CEAD!J28 = 0,0,CEAD!L28/CEAD!J28)</f>
        <v>0</v>
      </c>
      <c r="BC27" s="79">
        <f>IF(CEFID!J28 = 0,0,CEFID!L28/CEFID!J28)</f>
        <v>0</v>
      </c>
      <c r="BD27" s="79">
        <f>IF(CERES!J28 = 0,0,CERES!L28/CERES!J28)</f>
        <v>0</v>
      </c>
      <c r="BE27" s="79">
        <f>IF(CESFI!J28 = 0,0,CESFI!L28/CESFI!J28)</f>
        <v>0</v>
      </c>
      <c r="BF27" s="79">
        <f>IF(CCT!J28 = 0,0,CCT!L28/CCT!J28)</f>
        <v>0</v>
      </c>
      <c r="BG27" s="79">
        <f>IF(CEPLAN!J28 = 0,0,CEPLAN!L28/CEPLAN!J28)</f>
        <v>0</v>
      </c>
      <c r="BH27" s="79">
        <f>IF(CEAVI!J28 = 0,0,CEAVI!L28/CEAVI!J28)</f>
        <v>0</v>
      </c>
      <c r="BI27" s="79">
        <f>IF(CAV!J28 = 0,0,CAV!L28/CAV!J28)</f>
        <v>0</v>
      </c>
      <c r="BJ27" s="79">
        <f>IF(CEO!J28 = 0,0,CEO!L28/CEO!J28)</f>
        <v>0</v>
      </c>
      <c r="BK27" s="79">
        <f>IF(CESMO!J28 = 0,0,CESMO!L28/CESMO!J28)</f>
        <v>0</v>
      </c>
    </row>
    <row r="28" spans="1:63" x14ac:dyDescent="0.2">
      <c r="A28" s="70">
        <v>26</v>
      </c>
      <c r="B28" s="78">
        <f>'GESTOR da Ata'!K29/'GESTOR da Ata'!I29</f>
        <v>0</v>
      </c>
      <c r="C28" s="64">
        <f>'CARONA-uso exclusivo do GESTOR!'!Y29/'CARONA-uso exclusivo do GESTOR!'!I29</f>
        <v>2</v>
      </c>
      <c r="D28" s="65">
        <f>'CARONA-uso exclusivo do GESTOR!'!L29/'CARONA-uso exclusivo do GESTOR!'!I29</f>
        <v>0.49830508474576274</v>
      </c>
      <c r="E28" s="65">
        <f>'CARONA-uso exclusivo do GESTOR!'!O29/'CARONA-uso exclusivo do GESTOR!'!I29</f>
        <v>0.49830508474576274</v>
      </c>
      <c r="F28" s="65">
        <f>'CARONA-uso exclusivo do GESTOR!'!R29/'CARONA-uso exclusivo do GESTOR!'!I29</f>
        <v>0.49830508474576274</v>
      </c>
      <c r="G28" s="65">
        <f>'CARONA-uso exclusivo do GESTOR!'!U29/'CARONA-uso exclusivo do GESTOR!'!I29</f>
        <v>0.49830508474576274</v>
      </c>
      <c r="H28" s="66">
        <f>'Reitoria - SEAL'!N29</f>
        <v>2</v>
      </c>
      <c r="I28" s="66">
        <f>ESAG!N29</f>
        <v>8</v>
      </c>
      <c r="J28" s="66">
        <f>CEART!N29</f>
        <v>1</v>
      </c>
      <c r="K28" s="66">
        <f>FAED!N29</f>
        <v>1</v>
      </c>
      <c r="L28" s="66">
        <f>CEAD!N29</f>
        <v>0</v>
      </c>
      <c r="M28" s="66">
        <f>CEFID!N29</f>
        <v>0</v>
      </c>
      <c r="N28" s="66">
        <f>CERES!N29</f>
        <v>3</v>
      </c>
      <c r="O28" s="66">
        <f>CESFI!N29</f>
        <v>4</v>
      </c>
      <c r="P28" s="66">
        <f>CCT!N29</f>
        <v>8</v>
      </c>
      <c r="Q28" s="66">
        <f>CEPLAN!N29</f>
        <v>1</v>
      </c>
      <c r="R28" s="66">
        <f>CEAVI!N29</f>
        <v>37</v>
      </c>
      <c r="S28" s="66">
        <f>CAV!N29</f>
        <v>0</v>
      </c>
      <c r="T28" s="66">
        <f>CEO!N29</f>
        <v>2</v>
      </c>
      <c r="U28" s="66">
        <f>CESMO!N29</f>
        <v>2</v>
      </c>
      <c r="V28" s="67">
        <f>'Reitoria - SEAL'!R29</f>
        <v>10</v>
      </c>
      <c r="W28" s="67">
        <f>ESAG!R29</f>
        <v>32</v>
      </c>
      <c r="X28" s="67">
        <f>CEART!R29</f>
        <v>6</v>
      </c>
      <c r="Y28" s="67">
        <f>FAED!R29</f>
        <v>4</v>
      </c>
      <c r="Z28" s="67">
        <f>CEAD!R29</f>
        <v>0</v>
      </c>
      <c r="AA28" s="67">
        <f>CEFID!R29</f>
        <v>2</v>
      </c>
      <c r="AB28" s="67">
        <f>CERES!R29</f>
        <v>12</v>
      </c>
      <c r="AC28" s="67">
        <f>CESFI!R29</f>
        <v>19</v>
      </c>
      <c r="AD28" s="67">
        <f>CCT!R29</f>
        <v>35</v>
      </c>
      <c r="AE28" s="67">
        <f>CEPLAN!R29</f>
        <v>5</v>
      </c>
      <c r="AF28" s="67">
        <f>CEAVI!R29</f>
        <v>150</v>
      </c>
      <c r="AG28" s="67">
        <f>CAV!R29</f>
        <v>0</v>
      </c>
      <c r="AH28" s="67">
        <f>CEO!R29</f>
        <v>10</v>
      </c>
      <c r="AI28" s="67">
        <f>CESMO!R29</f>
        <v>10</v>
      </c>
      <c r="AJ28" s="76">
        <f>'Reitoria - SEAL'!K29</f>
        <v>0</v>
      </c>
      <c r="AK28" s="76">
        <f>ESAG!K29</f>
        <v>0</v>
      </c>
      <c r="AL28" s="76">
        <f>CEART!K29</f>
        <v>0</v>
      </c>
      <c r="AM28" s="76">
        <f>FAED!K29</f>
        <v>0</v>
      </c>
      <c r="AN28" s="76">
        <f>CEAD!K29</f>
        <v>0</v>
      </c>
      <c r="AO28" s="76">
        <f>CEFID!K29</f>
        <v>0</v>
      </c>
      <c r="AP28" s="76">
        <f>CERES!K29</f>
        <v>0</v>
      </c>
      <c r="AQ28" s="76">
        <f>CESFI!K29</f>
        <v>0</v>
      </c>
      <c r="AR28" s="76">
        <f>CCT!K29</f>
        <v>0</v>
      </c>
      <c r="AS28" s="76">
        <f>CEPLAN!K29</f>
        <v>0</v>
      </c>
      <c r="AT28" s="76">
        <f>CEAVI!K29</f>
        <v>0</v>
      </c>
      <c r="AU28" s="76">
        <f>CAV!K29</f>
        <v>0</v>
      </c>
      <c r="AV28" s="76">
        <f>CEO!K29</f>
        <v>0</v>
      </c>
      <c r="AW28" s="77">
        <f>CESMO!K29</f>
        <v>0</v>
      </c>
      <c r="AX28" s="79">
        <f>IF('Reitoria - SEAL'!J29 = 0,0,'Reitoria - SEAL'!L29/'Reitoria - SEAL'!J29)</f>
        <v>0</v>
      </c>
      <c r="AY28" s="79">
        <f>IF(ESAG!J29 = 0,0,ESAG!L29/ESAG!J29)</f>
        <v>0</v>
      </c>
      <c r="AZ28" s="79">
        <f>IF(CEART!J29 = 0,0,CEART!L29/CEART!J29)</f>
        <v>0</v>
      </c>
      <c r="BA28" s="79">
        <f>IF(FAED!J29 = 0,0,FAED!L29/FAED!J29)</f>
        <v>0</v>
      </c>
      <c r="BB28" s="79">
        <f>IF(CEAD!J29 = 0,0,CEAD!L29/CEAD!J29)</f>
        <v>0</v>
      </c>
      <c r="BC28" s="79">
        <f>IF(CEFID!J29 = 0,0,CEFID!L29/CEFID!J29)</f>
        <v>0</v>
      </c>
      <c r="BD28" s="79">
        <f>IF(CERES!J29 = 0,0,CERES!L29/CERES!J29)</f>
        <v>0</v>
      </c>
      <c r="BE28" s="79">
        <f>IF(CESFI!J29 = 0,0,CESFI!L29/CESFI!J29)</f>
        <v>0</v>
      </c>
      <c r="BF28" s="79">
        <f>IF(CCT!J29 = 0,0,CCT!L29/CCT!J29)</f>
        <v>0</v>
      </c>
      <c r="BG28" s="79">
        <f>IF(CEPLAN!J29 = 0,0,CEPLAN!L29/CEPLAN!J29)</f>
        <v>0</v>
      </c>
      <c r="BH28" s="79">
        <f>IF(CEAVI!J29 = 0,0,CEAVI!L29/CEAVI!J29)</f>
        <v>0</v>
      </c>
      <c r="BI28" s="79">
        <f>IF(CAV!J29 = 0,0,CAV!L29/CAV!J29)</f>
        <v>0</v>
      </c>
      <c r="BJ28" s="79">
        <f>IF(CEO!J29 = 0,0,CEO!L29/CEO!J29)</f>
        <v>0</v>
      </c>
      <c r="BK28" s="79">
        <f>IF(CESMO!J29 = 0,0,CESMO!L29/CESMO!J29)</f>
        <v>0</v>
      </c>
    </row>
    <row r="29" spans="1:63" x14ac:dyDescent="0.2">
      <c r="A29" s="69">
        <v>27</v>
      </c>
      <c r="B29" s="75">
        <f>'GESTOR da Ata'!K30/'GESTOR da Ata'!I30</f>
        <v>0</v>
      </c>
      <c r="C29" s="64">
        <f>'CARONA-uso exclusivo do GESTOR!'!Y30/'CARONA-uso exclusivo do GESTOR!'!I30</f>
        <v>2</v>
      </c>
      <c r="D29" s="65">
        <f>'CARONA-uso exclusivo do GESTOR!'!L30/'CARONA-uso exclusivo do GESTOR!'!I30</f>
        <v>0.5</v>
      </c>
      <c r="E29" s="65">
        <f>'CARONA-uso exclusivo do GESTOR!'!O30/'CARONA-uso exclusivo do GESTOR!'!I30</f>
        <v>0.5</v>
      </c>
      <c r="F29" s="65">
        <f>'CARONA-uso exclusivo do GESTOR!'!R30/'CARONA-uso exclusivo do GESTOR!'!I30</f>
        <v>0.5</v>
      </c>
      <c r="G29" s="65">
        <f>'CARONA-uso exclusivo do GESTOR!'!U30/'CARONA-uso exclusivo do GESTOR!'!I30</f>
        <v>0.5</v>
      </c>
      <c r="H29" s="66">
        <f>'Reitoria - SEAL'!N30</f>
        <v>288</v>
      </c>
      <c r="I29" s="66">
        <f>ESAG!N30</f>
        <v>156</v>
      </c>
      <c r="J29" s="66">
        <f>CEART!N30</f>
        <v>150</v>
      </c>
      <c r="K29" s="66">
        <f>FAED!N30</f>
        <v>108</v>
      </c>
      <c r="L29" s="66">
        <f>CEAD!N30</f>
        <v>37</v>
      </c>
      <c r="M29" s="66">
        <f>CEFID!N30</f>
        <v>200</v>
      </c>
      <c r="N29" s="66">
        <f>CERES!N30</f>
        <v>206</v>
      </c>
      <c r="O29" s="66">
        <f>CESFI!N30</f>
        <v>106</v>
      </c>
      <c r="P29" s="66">
        <f>CCT!N30</f>
        <v>200</v>
      </c>
      <c r="Q29" s="66">
        <f>CEPLAN!N30</f>
        <v>150</v>
      </c>
      <c r="R29" s="66">
        <f>CEAVI!N30</f>
        <v>175</v>
      </c>
      <c r="S29" s="66">
        <f>CAV!N30</f>
        <v>375</v>
      </c>
      <c r="T29" s="66">
        <f>CEO!N30</f>
        <v>110</v>
      </c>
      <c r="U29" s="66">
        <f>CESMO!N30</f>
        <v>12</v>
      </c>
      <c r="V29" s="67">
        <f>'Reitoria - SEAL'!R30</f>
        <v>1152</v>
      </c>
      <c r="W29" s="67">
        <f>ESAG!R30</f>
        <v>624</v>
      </c>
      <c r="X29" s="67">
        <f>CEART!R30</f>
        <v>600</v>
      </c>
      <c r="Y29" s="67">
        <f>FAED!R30</f>
        <v>435</v>
      </c>
      <c r="Z29" s="67">
        <f>CEAD!R30</f>
        <v>151</v>
      </c>
      <c r="AA29" s="67">
        <f>CEFID!R30</f>
        <v>800</v>
      </c>
      <c r="AB29" s="67">
        <f>CERES!R30</f>
        <v>824</v>
      </c>
      <c r="AC29" s="67">
        <f>CESFI!R30</f>
        <v>425</v>
      </c>
      <c r="AD29" s="67">
        <f>CCT!R30</f>
        <v>800</v>
      </c>
      <c r="AE29" s="67">
        <f>CEPLAN!R30</f>
        <v>600</v>
      </c>
      <c r="AF29" s="67">
        <f>CEAVI!R30</f>
        <v>700</v>
      </c>
      <c r="AG29" s="67">
        <f>CAV!R30</f>
        <v>1500</v>
      </c>
      <c r="AH29" s="67">
        <f>CEO!R30</f>
        <v>441</v>
      </c>
      <c r="AI29" s="67">
        <f>CESMO!R30</f>
        <v>50</v>
      </c>
      <c r="AJ29" s="76">
        <f>'Reitoria - SEAL'!K30</f>
        <v>0</v>
      </c>
      <c r="AK29" s="76">
        <f>ESAG!K30</f>
        <v>0</v>
      </c>
      <c r="AL29" s="76">
        <f>CEART!K30</f>
        <v>0</v>
      </c>
      <c r="AM29" s="76">
        <f>FAED!K30</f>
        <v>0</v>
      </c>
      <c r="AN29" s="76">
        <f>CEAD!K30</f>
        <v>0</v>
      </c>
      <c r="AO29" s="76">
        <f>CEFID!K30</f>
        <v>0</v>
      </c>
      <c r="AP29" s="76">
        <f>CERES!K30</f>
        <v>0</v>
      </c>
      <c r="AQ29" s="76">
        <f>CESFI!K30</f>
        <v>0</v>
      </c>
      <c r="AR29" s="76">
        <f>CCT!K30</f>
        <v>0</v>
      </c>
      <c r="AS29" s="76">
        <f>CEPLAN!K30</f>
        <v>0</v>
      </c>
      <c r="AT29" s="76">
        <f>CEAVI!K30</f>
        <v>0</v>
      </c>
      <c r="AU29" s="76">
        <f>CAV!K30</f>
        <v>0</v>
      </c>
      <c r="AV29" s="76">
        <f>CEO!K30</f>
        <v>0</v>
      </c>
      <c r="AW29" s="77">
        <f>CESMO!K30</f>
        <v>0</v>
      </c>
      <c r="AX29" s="79">
        <f>IF('Reitoria - SEAL'!J30 = 0,0,'Reitoria - SEAL'!L30/'Reitoria - SEAL'!J30)</f>
        <v>0</v>
      </c>
      <c r="AY29" s="79">
        <f>IF(ESAG!J30 = 0,0,ESAG!L30/ESAG!J30)</f>
        <v>0</v>
      </c>
      <c r="AZ29" s="79">
        <f>IF(CEART!J30 = 0,0,CEART!L30/CEART!J30)</f>
        <v>0</v>
      </c>
      <c r="BA29" s="79">
        <f>IF(FAED!J30 = 0,0,FAED!L30/FAED!J30)</f>
        <v>0</v>
      </c>
      <c r="BB29" s="79">
        <f>IF(CEAD!J30 = 0,0,CEAD!L30/CEAD!J30)</f>
        <v>0</v>
      </c>
      <c r="BC29" s="79">
        <f>IF(CEFID!J30 = 0,0,CEFID!L30/CEFID!J30)</f>
        <v>0</v>
      </c>
      <c r="BD29" s="79">
        <f>IF(CERES!J30 = 0,0,CERES!L30/CERES!J30)</f>
        <v>0</v>
      </c>
      <c r="BE29" s="79">
        <f>IF(CESFI!J30 = 0,0,CESFI!L30/CESFI!J30)</f>
        <v>0</v>
      </c>
      <c r="BF29" s="79">
        <f>IF(CCT!J30 = 0,0,CCT!L30/CCT!J30)</f>
        <v>0</v>
      </c>
      <c r="BG29" s="79">
        <f>IF(CEPLAN!J30 = 0,0,CEPLAN!L30/CEPLAN!J30)</f>
        <v>0</v>
      </c>
      <c r="BH29" s="79">
        <f>IF(CEAVI!J30 = 0,0,CEAVI!L30/CEAVI!J30)</f>
        <v>0</v>
      </c>
      <c r="BI29" s="79">
        <f>IF(CAV!J30 = 0,0,CAV!L30/CAV!J30)</f>
        <v>0</v>
      </c>
      <c r="BJ29" s="79">
        <f>IF(CEO!J30 = 0,0,CEO!L30/CEO!J30)</f>
        <v>0</v>
      </c>
      <c r="BK29" s="79">
        <f>IF(CESMO!J30 = 0,0,CESMO!L30/CESMO!J30)</f>
        <v>0</v>
      </c>
    </row>
    <row r="30" spans="1:63" x14ac:dyDescent="0.2">
      <c r="A30" s="70">
        <v>28</v>
      </c>
      <c r="B30" s="78">
        <f>'GESTOR da Ata'!K31/'GESTOR da Ata'!I31</f>
        <v>0</v>
      </c>
      <c r="C30" s="64">
        <f>'CARONA-uso exclusivo do GESTOR!'!Y31/'CARONA-uso exclusivo do GESTOR!'!I31</f>
        <v>2</v>
      </c>
      <c r="D30" s="65">
        <f>'CARONA-uso exclusivo do GESTOR!'!L31/'CARONA-uso exclusivo do GESTOR!'!I31</f>
        <v>0.49606299212598426</v>
      </c>
      <c r="E30" s="65">
        <f>'CARONA-uso exclusivo do GESTOR!'!O31/'CARONA-uso exclusivo do GESTOR!'!I31</f>
        <v>0.49606299212598426</v>
      </c>
      <c r="F30" s="65">
        <f>'CARONA-uso exclusivo do GESTOR!'!R31/'CARONA-uso exclusivo do GESTOR!'!I31</f>
        <v>0.49606299212598426</v>
      </c>
      <c r="G30" s="65">
        <f>'CARONA-uso exclusivo do GESTOR!'!U31/'CARONA-uso exclusivo do GESTOR!'!I31</f>
        <v>0.49606299212598426</v>
      </c>
      <c r="H30" s="66">
        <f>'Reitoria - SEAL'!N31</f>
        <v>0</v>
      </c>
      <c r="I30" s="66">
        <f>ESAG!N31</f>
        <v>0</v>
      </c>
      <c r="J30" s="66">
        <f>CEART!N31</f>
        <v>8</v>
      </c>
      <c r="K30" s="66">
        <f>FAED!N31</f>
        <v>0</v>
      </c>
      <c r="L30" s="66">
        <f>CEAD!N31</f>
        <v>3</v>
      </c>
      <c r="M30" s="66">
        <f>CEFID!N31</f>
        <v>0</v>
      </c>
      <c r="N30" s="66">
        <f>CERES!N31</f>
        <v>3</v>
      </c>
      <c r="O30" s="66">
        <f>CESFI!N31</f>
        <v>0</v>
      </c>
      <c r="P30" s="66">
        <f>CCT!N31</f>
        <v>7</v>
      </c>
      <c r="Q30" s="66">
        <f>CEPLAN!N31</f>
        <v>0</v>
      </c>
      <c r="R30" s="66">
        <f>CEAVI!N31</f>
        <v>5</v>
      </c>
      <c r="S30" s="66">
        <f>CAV!N31</f>
        <v>0</v>
      </c>
      <c r="T30" s="66">
        <f>CEO!N31</f>
        <v>2</v>
      </c>
      <c r="U30" s="66">
        <f>CESMO!N31</f>
        <v>1</v>
      </c>
      <c r="V30" s="67">
        <f>'Reitoria - SEAL'!R31</f>
        <v>0</v>
      </c>
      <c r="W30" s="67">
        <f>ESAG!R31</f>
        <v>3</v>
      </c>
      <c r="X30" s="67">
        <f>CEART!R31</f>
        <v>32</v>
      </c>
      <c r="Y30" s="67">
        <f>FAED!R31</f>
        <v>0</v>
      </c>
      <c r="Z30" s="67">
        <f>CEAD!R31</f>
        <v>12</v>
      </c>
      <c r="AA30" s="67">
        <f>CEFID!R31</f>
        <v>0</v>
      </c>
      <c r="AB30" s="67">
        <f>CERES!R31</f>
        <v>12</v>
      </c>
      <c r="AC30" s="67">
        <f>CESFI!R31</f>
        <v>2</v>
      </c>
      <c r="AD30" s="67">
        <f>CCT!R31</f>
        <v>30</v>
      </c>
      <c r="AE30" s="67">
        <f>CEPLAN!R31</f>
        <v>2</v>
      </c>
      <c r="AF30" s="67">
        <f>CEAVI!R31</f>
        <v>20</v>
      </c>
      <c r="AG30" s="67">
        <f>CAV!R31</f>
        <v>0</v>
      </c>
      <c r="AH30" s="67">
        <f>CEO!R31</f>
        <v>10</v>
      </c>
      <c r="AI30" s="67">
        <f>CESMO!R31</f>
        <v>4</v>
      </c>
      <c r="AJ30" s="76">
        <f>'Reitoria - SEAL'!K31</f>
        <v>0</v>
      </c>
      <c r="AK30" s="76">
        <f>ESAG!K31</f>
        <v>0</v>
      </c>
      <c r="AL30" s="76">
        <f>CEART!K31</f>
        <v>0</v>
      </c>
      <c r="AM30" s="76">
        <f>FAED!K31</f>
        <v>0</v>
      </c>
      <c r="AN30" s="76">
        <f>CEAD!K31</f>
        <v>0</v>
      </c>
      <c r="AO30" s="76">
        <f>CEFID!K31</f>
        <v>0</v>
      </c>
      <c r="AP30" s="76">
        <f>CERES!K31</f>
        <v>0</v>
      </c>
      <c r="AQ30" s="76">
        <f>CESFI!K31</f>
        <v>0</v>
      </c>
      <c r="AR30" s="76">
        <f>CCT!K31</f>
        <v>0</v>
      </c>
      <c r="AS30" s="76">
        <f>CEPLAN!K31</f>
        <v>0</v>
      </c>
      <c r="AT30" s="76">
        <f>CEAVI!K31</f>
        <v>0</v>
      </c>
      <c r="AU30" s="76">
        <f>CAV!K31</f>
        <v>0</v>
      </c>
      <c r="AV30" s="76">
        <f>CEO!K31</f>
        <v>0</v>
      </c>
      <c r="AW30" s="77">
        <f>CESMO!K31</f>
        <v>0</v>
      </c>
      <c r="AX30" s="79">
        <f>IF('Reitoria - SEAL'!J31 = 0,0,'Reitoria - SEAL'!L31/'Reitoria - SEAL'!J31)</f>
        <v>0</v>
      </c>
      <c r="AY30" s="79">
        <f>IF(ESAG!J31 = 0,0,ESAG!L31/ESAG!J31)</f>
        <v>0</v>
      </c>
      <c r="AZ30" s="79">
        <f>IF(CEART!J31 = 0,0,CEART!L31/CEART!J31)</f>
        <v>0</v>
      </c>
      <c r="BA30" s="79">
        <f>IF(FAED!J31 = 0,0,FAED!L31/FAED!J31)</f>
        <v>0</v>
      </c>
      <c r="BB30" s="79">
        <f>IF(CEAD!J31 = 0,0,CEAD!L31/CEAD!J31)</f>
        <v>0</v>
      </c>
      <c r="BC30" s="79">
        <f>IF(CEFID!J31 = 0,0,CEFID!L31/CEFID!J31)</f>
        <v>0</v>
      </c>
      <c r="BD30" s="79">
        <f>IF(CERES!J31 = 0,0,CERES!L31/CERES!J31)</f>
        <v>0</v>
      </c>
      <c r="BE30" s="79">
        <f>IF(CESFI!J31 = 0,0,CESFI!L31/CESFI!J31)</f>
        <v>0</v>
      </c>
      <c r="BF30" s="79">
        <f>IF(CCT!J31 = 0,0,CCT!L31/CCT!J31)</f>
        <v>0</v>
      </c>
      <c r="BG30" s="79">
        <f>IF(CEPLAN!J31 = 0,0,CEPLAN!L31/CEPLAN!J31)</f>
        <v>0</v>
      </c>
      <c r="BH30" s="79">
        <f>IF(CEAVI!J31 = 0,0,CEAVI!L31/CEAVI!J31)</f>
        <v>0</v>
      </c>
      <c r="BI30" s="79">
        <f>IF(CAV!J31 = 0,0,CAV!L31/CAV!J31)</f>
        <v>0</v>
      </c>
      <c r="BJ30" s="79">
        <f>IF(CEO!J31 = 0,0,CEO!L31/CEO!J31)</f>
        <v>0</v>
      </c>
      <c r="BK30" s="79">
        <f>IF(CESMO!J31 = 0,0,CESMO!L31/CESMO!J31)</f>
        <v>0</v>
      </c>
    </row>
    <row r="31" spans="1:63" x14ac:dyDescent="0.2">
      <c r="A31" s="69">
        <v>29</v>
      </c>
      <c r="B31" s="75">
        <f>'GESTOR da Ata'!K32/'GESTOR da Ata'!I32</f>
        <v>0</v>
      </c>
      <c r="C31" s="64">
        <f>'CARONA-uso exclusivo do GESTOR!'!Y32/'CARONA-uso exclusivo do GESTOR!'!I32</f>
        <v>2</v>
      </c>
      <c r="D31" s="65">
        <f>'CARONA-uso exclusivo do GESTOR!'!L32/'CARONA-uso exclusivo do GESTOR!'!I32</f>
        <v>0.5</v>
      </c>
      <c r="E31" s="65">
        <f>'CARONA-uso exclusivo do GESTOR!'!O32/'CARONA-uso exclusivo do GESTOR!'!I32</f>
        <v>0.5</v>
      </c>
      <c r="F31" s="65">
        <f>'CARONA-uso exclusivo do GESTOR!'!R32/'CARONA-uso exclusivo do GESTOR!'!I32</f>
        <v>0.5</v>
      </c>
      <c r="G31" s="65">
        <f>'CARONA-uso exclusivo do GESTOR!'!U32/'CARONA-uso exclusivo do GESTOR!'!I32</f>
        <v>0.5</v>
      </c>
      <c r="H31" s="66">
        <f>'Reitoria - SEAL'!N32</f>
        <v>30</v>
      </c>
      <c r="I31" s="66">
        <f>ESAG!N32</f>
        <v>7</v>
      </c>
      <c r="J31" s="66">
        <f>CEART!N32</f>
        <v>31</v>
      </c>
      <c r="K31" s="66">
        <f>FAED!N32</f>
        <v>11</v>
      </c>
      <c r="L31" s="66">
        <f>CEAD!N32</f>
        <v>3</v>
      </c>
      <c r="M31" s="66">
        <f>CEFID!N32</f>
        <v>25</v>
      </c>
      <c r="N31" s="66">
        <f>CERES!N32</f>
        <v>9</v>
      </c>
      <c r="O31" s="66">
        <f>CESFI!N32</f>
        <v>0</v>
      </c>
      <c r="P31" s="66">
        <f>CCT!N32</f>
        <v>137</v>
      </c>
      <c r="Q31" s="66">
        <f>CEPLAN!N32</f>
        <v>6</v>
      </c>
      <c r="R31" s="66">
        <f>CEAVI!N32</f>
        <v>25</v>
      </c>
      <c r="S31" s="66">
        <f>CAV!N32</f>
        <v>20</v>
      </c>
      <c r="T31" s="66">
        <f>CEO!N32</f>
        <v>12</v>
      </c>
      <c r="U31" s="66">
        <f>CESMO!N32</f>
        <v>10</v>
      </c>
      <c r="V31" s="67">
        <f>'Reitoria - SEAL'!R32</f>
        <v>120</v>
      </c>
      <c r="W31" s="67">
        <f>ESAG!R32</f>
        <v>30</v>
      </c>
      <c r="X31" s="67">
        <f>CEART!R32</f>
        <v>124</v>
      </c>
      <c r="Y31" s="67">
        <f>FAED!R32</f>
        <v>46</v>
      </c>
      <c r="Z31" s="67">
        <f>CEAD!R32</f>
        <v>12</v>
      </c>
      <c r="AA31" s="67">
        <f>CEFID!R32</f>
        <v>100</v>
      </c>
      <c r="AB31" s="67">
        <f>CERES!R32</f>
        <v>36</v>
      </c>
      <c r="AC31" s="67">
        <f>CESFI!R32</f>
        <v>0</v>
      </c>
      <c r="AD31" s="67">
        <f>CCT!R32</f>
        <v>550</v>
      </c>
      <c r="AE31" s="67">
        <f>CEPLAN!R32</f>
        <v>24</v>
      </c>
      <c r="AF31" s="67">
        <f>CEAVI!R32</f>
        <v>100</v>
      </c>
      <c r="AG31" s="67">
        <f>CAV!R32</f>
        <v>80</v>
      </c>
      <c r="AH31" s="67">
        <f>CEO!R32</f>
        <v>50</v>
      </c>
      <c r="AI31" s="67">
        <f>CESMO!R32</f>
        <v>40</v>
      </c>
      <c r="AJ31" s="76">
        <f>'Reitoria - SEAL'!K32</f>
        <v>0</v>
      </c>
      <c r="AK31" s="76">
        <f>ESAG!K32</f>
        <v>0</v>
      </c>
      <c r="AL31" s="76">
        <f>CEART!K32</f>
        <v>0</v>
      </c>
      <c r="AM31" s="76">
        <f>FAED!K32</f>
        <v>0</v>
      </c>
      <c r="AN31" s="76">
        <f>CEAD!K32</f>
        <v>0</v>
      </c>
      <c r="AO31" s="76">
        <f>CEFID!K32</f>
        <v>0</v>
      </c>
      <c r="AP31" s="76">
        <f>CERES!K32</f>
        <v>0</v>
      </c>
      <c r="AQ31" s="76">
        <f>CESFI!K32</f>
        <v>0</v>
      </c>
      <c r="AR31" s="76">
        <f>CCT!K32</f>
        <v>0</v>
      </c>
      <c r="AS31" s="76">
        <f>CEPLAN!K32</f>
        <v>0</v>
      </c>
      <c r="AT31" s="76">
        <f>CEAVI!K32</f>
        <v>0</v>
      </c>
      <c r="AU31" s="76">
        <f>CAV!K32</f>
        <v>0</v>
      </c>
      <c r="AV31" s="76">
        <f>CEO!K32</f>
        <v>0</v>
      </c>
      <c r="AW31" s="77">
        <f>CESMO!K32</f>
        <v>0</v>
      </c>
      <c r="AX31" s="79">
        <f>IF('Reitoria - SEAL'!J32 = 0,0,'Reitoria - SEAL'!L32/'Reitoria - SEAL'!J32)</f>
        <v>0</v>
      </c>
      <c r="AY31" s="79">
        <f>IF(ESAG!J32 = 0,0,ESAG!L32/ESAG!J32)</f>
        <v>0</v>
      </c>
      <c r="AZ31" s="79">
        <f>IF(CEART!J32 = 0,0,CEART!L32/CEART!J32)</f>
        <v>0</v>
      </c>
      <c r="BA31" s="79">
        <f>IF(FAED!J32 = 0,0,FAED!L32/FAED!J32)</f>
        <v>0</v>
      </c>
      <c r="BB31" s="79">
        <f>IF(CEAD!J32 = 0,0,CEAD!L32/CEAD!J32)</f>
        <v>0</v>
      </c>
      <c r="BC31" s="79">
        <f>IF(CEFID!J32 = 0,0,CEFID!L32/CEFID!J32)</f>
        <v>0</v>
      </c>
      <c r="BD31" s="79">
        <f>IF(CERES!J32 = 0,0,CERES!L32/CERES!J32)</f>
        <v>0</v>
      </c>
      <c r="BE31" s="79">
        <f>IF(CESFI!J32 = 0,0,CESFI!L32/CESFI!J32)</f>
        <v>0</v>
      </c>
      <c r="BF31" s="79">
        <f>IF(CCT!J32 = 0,0,CCT!L32/CCT!J32)</f>
        <v>0</v>
      </c>
      <c r="BG31" s="79">
        <f>IF(CEPLAN!J32 = 0,0,CEPLAN!L32/CEPLAN!J32)</f>
        <v>0</v>
      </c>
      <c r="BH31" s="79">
        <f>IF(CEAVI!J32 = 0,0,CEAVI!L32/CEAVI!J32)</f>
        <v>0</v>
      </c>
      <c r="BI31" s="79">
        <f>IF(CAV!J32 = 0,0,CAV!L32/CAV!J32)</f>
        <v>0</v>
      </c>
      <c r="BJ31" s="79">
        <f>IF(CEO!J32 = 0,0,CEO!L32/CEO!J32)</f>
        <v>0</v>
      </c>
      <c r="BK31" s="79">
        <f>IF(CESMO!J32 = 0,0,CESMO!L32/CESMO!J32)</f>
        <v>0</v>
      </c>
    </row>
    <row r="32" spans="1:63" x14ac:dyDescent="0.2">
      <c r="A32" s="70">
        <v>30</v>
      </c>
      <c r="B32" s="78">
        <f>'GESTOR da Ata'!K33/'GESTOR da Ata'!I33</f>
        <v>0</v>
      </c>
      <c r="C32" s="64">
        <f>'CARONA-uso exclusivo do GESTOR!'!Y33/'CARONA-uso exclusivo do GESTOR!'!I33</f>
        <v>2</v>
      </c>
      <c r="D32" s="65">
        <f>'CARONA-uso exclusivo do GESTOR!'!L33/'CARONA-uso exclusivo do GESTOR!'!I33</f>
        <v>0.49983449189010259</v>
      </c>
      <c r="E32" s="65">
        <f>'CARONA-uso exclusivo do GESTOR!'!O33/'CARONA-uso exclusivo do GESTOR!'!I33</f>
        <v>0.49983449189010259</v>
      </c>
      <c r="F32" s="65">
        <f>'CARONA-uso exclusivo do GESTOR!'!R33/'CARONA-uso exclusivo do GESTOR!'!I33</f>
        <v>0.49983449189010259</v>
      </c>
      <c r="G32" s="65">
        <f>'CARONA-uso exclusivo do GESTOR!'!U33/'CARONA-uso exclusivo do GESTOR!'!I33</f>
        <v>0.49983449189010259</v>
      </c>
      <c r="H32" s="66">
        <f>'Reitoria - SEAL'!N33</f>
        <v>62</v>
      </c>
      <c r="I32" s="66">
        <f>ESAG!N33</f>
        <v>12</v>
      </c>
      <c r="J32" s="66">
        <f>CEART!N33</f>
        <v>75</v>
      </c>
      <c r="K32" s="66">
        <f>FAED!N33</f>
        <v>0</v>
      </c>
      <c r="L32" s="66">
        <f>CEAD!N33</f>
        <v>105</v>
      </c>
      <c r="M32" s="66">
        <f>CEFID!N33</f>
        <v>125</v>
      </c>
      <c r="N32" s="66">
        <f>CERES!N33</f>
        <v>0</v>
      </c>
      <c r="O32" s="66">
        <f>CESFI!N33</f>
        <v>7</v>
      </c>
      <c r="P32" s="66">
        <f>CCT!N33</f>
        <v>230</v>
      </c>
      <c r="Q32" s="66">
        <f>CEPLAN!N33</f>
        <v>6</v>
      </c>
      <c r="R32" s="66">
        <f>CEAVI!N33</f>
        <v>25</v>
      </c>
      <c r="S32" s="66">
        <f>CAV!N33</f>
        <v>37</v>
      </c>
      <c r="T32" s="66">
        <f>CEO!N33</f>
        <v>62</v>
      </c>
      <c r="U32" s="66">
        <f>CESMO!N33</f>
        <v>6</v>
      </c>
      <c r="V32" s="67">
        <f>'Reitoria - SEAL'!R33</f>
        <v>250</v>
      </c>
      <c r="W32" s="67">
        <f>ESAG!R33</f>
        <v>50</v>
      </c>
      <c r="X32" s="67">
        <f>CEART!R33</f>
        <v>300</v>
      </c>
      <c r="Y32" s="67">
        <f>FAED!R33</f>
        <v>0</v>
      </c>
      <c r="Z32" s="67">
        <f>CEAD!R33</f>
        <v>420</v>
      </c>
      <c r="AA32" s="67">
        <f>CEFID!R33</f>
        <v>500</v>
      </c>
      <c r="AB32" s="67">
        <f>CERES!R33</f>
        <v>0</v>
      </c>
      <c r="AC32" s="67">
        <f>CESFI!R33</f>
        <v>31</v>
      </c>
      <c r="AD32" s="67">
        <f>CCT!R33</f>
        <v>920</v>
      </c>
      <c r="AE32" s="67">
        <f>CEPLAN!R33</f>
        <v>25</v>
      </c>
      <c r="AF32" s="67">
        <f>CEAVI!R33</f>
        <v>100</v>
      </c>
      <c r="AG32" s="67">
        <f>CAV!R33</f>
        <v>150</v>
      </c>
      <c r="AH32" s="67">
        <f>CEO!R33</f>
        <v>250</v>
      </c>
      <c r="AI32" s="67">
        <f>CESMO!R33</f>
        <v>25</v>
      </c>
      <c r="AJ32" s="76">
        <f>'Reitoria - SEAL'!K33</f>
        <v>0</v>
      </c>
      <c r="AK32" s="76">
        <f>ESAG!K33</f>
        <v>0</v>
      </c>
      <c r="AL32" s="76">
        <f>CEART!K33</f>
        <v>0</v>
      </c>
      <c r="AM32" s="76">
        <f>FAED!K33</f>
        <v>0</v>
      </c>
      <c r="AN32" s="76">
        <f>CEAD!K33</f>
        <v>0</v>
      </c>
      <c r="AO32" s="76">
        <f>CEFID!K33</f>
        <v>0</v>
      </c>
      <c r="AP32" s="76">
        <f>CERES!K33</f>
        <v>0</v>
      </c>
      <c r="AQ32" s="76">
        <f>CESFI!K33</f>
        <v>0</v>
      </c>
      <c r="AR32" s="76">
        <f>CCT!K33</f>
        <v>0</v>
      </c>
      <c r="AS32" s="76">
        <f>CEPLAN!K33</f>
        <v>0</v>
      </c>
      <c r="AT32" s="76">
        <f>CEAVI!K33</f>
        <v>0</v>
      </c>
      <c r="AU32" s="76">
        <f>CAV!K33</f>
        <v>0</v>
      </c>
      <c r="AV32" s="76">
        <f>CEO!K33</f>
        <v>0</v>
      </c>
      <c r="AW32" s="77">
        <f>CESMO!K33</f>
        <v>0</v>
      </c>
      <c r="AX32" s="79">
        <f>IF('Reitoria - SEAL'!J33 = 0,0,'Reitoria - SEAL'!L33/'Reitoria - SEAL'!J33)</f>
        <v>0</v>
      </c>
      <c r="AY32" s="79">
        <f>IF(ESAG!J33 = 0,0,ESAG!L33/ESAG!J33)</f>
        <v>0</v>
      </c>
      <c r="AZ32" s="79">
        <f>IF(CEART!J33 = 0,0,CEART!L33/CEART!J33)</f>
        <v>0</v>
      </c>
      <c r="BA32" s="79">
        <f>IF(FAED!J33 = 0,0,FAED!L33/FAED!J33)</f>
        <v>0</v>
      </c>
      <c r="BB32" s="79">
        <f>IF(CEAD!J33 = 0,0,CEAD!L33/CEAD!J33)</f>
        <v>0</v>
      </c>
      <c r="BC32" s="79">
        <f>IF(CEFID!J33 = 0,0,CEFID!L33/CEFID!J33)</f>
        <v>0</v>
      </c>
      <c r="BD32" s="79">
        <f>IF(CERES!J33 = 0,0,CERES!L33/CERES!J33)</f>
        <v>0</v>
      </c>
      <c r="BE32" s="79">
        <f>IF(CESFI!J33 = 0,0,CESFI!L33/CESFI!J33)</f>
        <v>0</v>
      </c>
      <c r="BF32" s="79">
        <f>IF(CCT!J33 = 0,0,CCT!L33/CCT!J33)</f>
        <v>0</v>
      </c>
      <c r="BG32" s="79">
        <f>IF(CEPLAN!J33 = 0,0,CEPLAN!L33/CEPLAN!J33)</f>
        <v>0</v>
      </c>
      <c r="BH32" s="79">
        <f>IF(CEAVI!J33 = 0,0,CEAVI!L33/CEAVI!J33)</f>
        <v>0</v>
      </c>
      <c r="BI32" s="79">
        <f>IF(CAV!J33 = 0,0,CAV!L33/CAV!J33)</f>
        <v>0</v>
      </c>
      <c r="BJ32" s="79">
        <f>IF(CEO!J33 = 0,0,CEO!L33/CEO!J33)</f>
        <v>0</v>
      </c>
      <c r="BK32" s="79">
        <f>IF(CESMO!J33 = 0,0,CESMO!L33/CESMO!J33)</f>
        <v>0</v>
      </c>
    </row>
    <row r="33" spans="1:63" x14ac:dyDescent="0.2">
      <c r="A33" s="69">
        <v>31</v>
      </c>
      <c r="B33" s="75">
        <f>'GESTOR da Ata'!K34/'GESTOR da Ata'!I34</f>
        <v>0</v>
      </c>
      <c r="C33" s="64">
        <f>'CARONA-uso exclusivo do GESTOR!'!Y34/'CARONA-uso exclusivo do GESTOR!'!I34</f>
        <v>2</v>
      </c>
      <c r="D33" s="65">
        <f>'CARONA-uso exclusivo do GESTOR!'!L34/'CARONA-uso exclusivo do GESTOR!'!I34</f>
        <v>0.49947312961011592</v>
      </c>
      <c r="E33" s="65">
        <f>'CARONA-uso exclusivo do GESTOR!'!O34/'CARONA-uso exclusivo do GESTOR!'!I34</f>
        <v>0.49947312961011592</v>
      </c>
      <c r="F33" s="65">
        <f>'CARONA-uso exclusivo do GESTOR!'!R34/'CARONA-uso exclusivo do GESTOR!'!I34</f>
        <v>0.49947312961011592</v>
      </c>
      <c r="G33" s="65">
        <f>'CARONA-uso exclusivo do GESTOR!'!U34/'CARONA-uso exclusivo do GESTOR!'!I34</f>
        <v>0.49947312961011592</v>
      </c>
      <c r="H33" s="66">
        <f>'Reitoria - SEAL'!N34</f>
        <v>0</v>
      </c>
      <c r="I33" s="66">
        <f>ESAG!N34</f>
        <v>25</v>
      </c>
      <c r="J33" s="66">
        <f>CEART!N34</f>
        <v>36</v>
      </c>
      <c r="K33" s="66">
        <f>FAED!N34</f>
        <v>87</v>
      </c>
      <c r="L33" s="66">
        <f>CEAD!N34</f>
        <v>75</v>
      </c>
      <c r="M33" s="66">
        <f>CEFID!N34</f>
        <v>0</v>
      </c>
      <c r="N33" s="66">
        <f>CERES!N34</f>
        <v>0</v>
      </c>
      <c r="O33" s="66">
        <f>CESFI!N34</f>
        <v>7</v>
      </c>
      <c r="P33" s="66">
        <f>CCT!N34</f>
        <v>0</v>
      </c>
      <c r="Q33" s="66">
        <f>CEPLAN!N34</f>
        <v>0</v>
      </c>
      <c r="R33" s="66">
        <f>CEAVI!N34</f>
        <v>0</v>
      </c>
      <c r="S33" s="66">
        <f>CAV!N34</f>
        <v>0</v>
      </c>
      <c r="T33" s="66">
        <f>CEO!N34</f>
        <v>0</v>
      </c>
      <c r="U33" s="66">
        <f>CESMO!N34</f>
        <v>6</v>
      </c>
      <c r="V33" s="67">
        <f>'Reitoria - SEAL'!R34</f>
        <v>0</v>
      </c>
      <c r="W33" s="67">
        <f>ESAG!R34</f>
        <v>100</v>
      </c>
      <c r="X33" s="67">
        <f>CEART!R34</f>
        <v>145</v>
      </c>
      <c r="Y33" s="67">
        <f>FAED!R34</f>
        <v>350</v>
      </c>
      <c r="Z33" s="67">
        <f>CEAD!R34</f>
        <v>300</v>
      </c>
      <c r="AA33" s="67">
        <f>CEFID!R34</f>
        <v>0</v>
      </c>
      <c r="AB33" s="67">
        <f>CERES!R34</f>
        <v>0</v>
      </c>
      <c r="AC33" s="67">
        <f>CESFI!R34</f>
        <v>29</v>
      </c>
      <c r="AD33" s="67">
        <f>CCT!R34</f>
        <v>0</v>
      </c>
      <c r="AE33" s="67">
        <f>CEPLAN!R34</f>
        <v>0</v>
      </c>
      <c r="AF33" s="67">
        <f>CEAVI!R34</f>
        <v>0</v>
      </c>
      <c r="AG33" s="67">
        <f>CAV!R34</f>
        <v>0</v>
      </c>
      <c r="AH33" s="67">
        <f>CEO!R34</f>
        <v>0</v>
      </c>
      <c r="AI33" s="67">
        <f>CESMO!R34</f>
        <v>25</v>
      </c>
      <c r="AJ33" s="76">
        <f>'Reitoria - SEAL'!K34</f>
        <v>0</v>
      </c>
      <c r="AK33" s="76">
        <f>ESAG!K34</f>
        <v>0</v>
      </c>
      <c r="AL33" s="76">
        <f>CEART!K34</f>
        <v>0</v>
      </c>
      <c r="AM33" s="76">
        <f>FAED!K34</f>
        <v>0</v>
      </c>
      <c r="AN33" s="76">
        <f>CEAD!K34</f>
        <v>0</v>
      </c>
      <c r="AO33" s="76">
        <f>CEFID!K34</f>
        <v>0</v>
      </c>
      <c r="AP33" s="76">
        <f>CERES!K34</f>
        <v>0</v>
      </c>
      <c r="AQ33" s="76">
        <f>CESFI!K34</f>
        <v>0</v>
      </c>
      <c r="AR33" s="76">
        <f>CCT!K34</f>
        <v>0</v>
      </c>
      <c r="AS33" s="76">
        <f>CEPLAN!K34</f>
        <v>0</v>
      </c>
      <c r="AT33" s="76">
        <f>CEAVI!K34</f>
        <v>0</v>
      </c>
      <c r="AU33" s="76">
        <f>CAV!K34</f>
        <v>0</v>
      </c>
      <c r="AV33" s="76">
        <f>CEO!K34</f>
        <v>0</v>
      </c>
      <c r="AW33" s="77">
        <f>CESMO!K34</f>
        <v>0</v>
      </c>
      <c r="AX33" s="79">
        <f>IF('Reitoria - SEAL'!J34 = 0,0,'Reitoria - SEAL'!L34/'Reitoria - SEAL'!J34)</f>
        <v>0</v>
      </c>
      <c r="AY33" s="79">
        <f>IF(ESAG!J34 = 0,0,ESAG!L34/ESAG!J34)</f>
        <v>0</v>
      </c>
      <c r="AZ33" s="79">
        <f>IF(CEART!J34 = 0,0,CEART!L34/CEART!J34)</f>
        <v>0</v>
      </c>
      <c r="BA33" s="79">
        <f>IF(FAED!J34 = 0,0,FAED!L34/FAED!J34)</f>
        <v>0</v>
      </c>
      <c r="BB33" s="79">
        <f>IF(CEAD!J34 = 0,0,CEAD!L34/CEAD!J34)</f>
        <v>0</v>
      </c>
      <c r="BC33" s="79">
        <f>IF(CEFID!J34 = 0,0,CEFID!L34/CEFID!J34)</f>
        <v>0</v>
      </c>
      <c r="BD33" s="79">
        <f>IF(CERES!J34 = 0,0,CERES!L34/CERES!J34)</f>
        <v>0</v>
      </c>
      <c r="BE33" s="79">
        <f>IF(CESFI!J34 = 0,0,CESFI!L34/CESFI!J34)</f>
        <v>0</v>
      </c>
      <c r="BF33" s="79">
        <f>IF(CCT!J34 = 0,0,CCT!L34/CCT!J34)</f>
        <v>0</v>
      </c>
      <c r="BG33" s="79">
        <f>IF(CEPLAN!J34 = 0,0,CEPLAN!L34/CEPLAN!J34)</f>
        <v>0</v>
      </c>
      <c r="BH33" s="79">
        <f>IF(CEAVI!J34 = 0,0,CEAVI!L34/CEAVI!J34)</f>
        <v>0</v>
      </c>
      <c r="BI33" s="79">
        <f>IF(CAV!J34 = 0,0,CAV!L34/CAV!J34)</f>
        <v>0</v>
      </c>
      <c r="BJ33" s="79">
        <f>IF(CEO!J34 = 0,0,CEO!L34/CEO!J34)</f>
        <v>0</v>
      </c>
      <c r="BK33" s="79">
        <f>IF(CESMO!J34 = 0,0,CESMO!L34/CESMO!J34)</f>
        <v>0</v>
      </c>
    </row>
    <row r="34" spans="1:63" x14ac:dyDescent="0.2">
      <c r="A34" s="70">
        <v>32</v>
      </c>
      <c r="B34" s="78">
        <f>'GESTOR da Ata'!K35/'GESTOR da Ata'!I35</f>
        <v>0</v>
      </c>
      <c r="C34" s="64">
        <f>'CARONA-uso exclusivo do GESTOR!'!Y35/'CARONA-uso exclusivo do GESTOR!'!I35</f>
        <v>2</v>
      </c>
      <c r="D34" s="65">
        <f>'CARONA-uso exclusivo do GESTOR!'!L35/'CARONA-uso exclusivo do GESTOR!'!I35</f>
        <v>0.5</v>
      </c>
      <c r="E34" s="65">
        <f>'CARONA-uso exclusivo do GESTOR!'!O35/'CARONA-uso exclusivo do GESTOR!'!I35</f>
        <v>0.5</v>
      </c>
      <c r="F34" s="65">
        <f>'CARONA-uso exclusivo do GESTOR!'!R35/'CARONA-uso exclusivo do GESTOR!'!I35</f>
        <v>0.5</v>
      </c>
      <c r="G34" s="65">
        <f>'CARONA-uso exclusivo do GESTOR!'!U35/'CARONA-uso exclusivo do GESTOR!'!I35</f>
        <v>0.5</v>
      </c>
      <c r="H34" s="66">
        <f>'Reitoria - SEAL'!N35</f>
        <v>1</v>
      </c>
      <c r="I34" s="66">
        <f>ESAG!N35</f>
        <v>1</v>
      </c>
      <c r="J34" s="66">
        <f>CEART!N35</f>
        <v>2</v>
      </c>
      <c r="K34" s="66">
        <f>FAED!N35</f>
        <v>1</v>
      </c>
      <c r="L34" s="66">
        <f>CEAD!N35</f>
        <v>0</v>
      </c>
      <c r="M34" s="66">
        <f>CEFID!N35</f>
        <v>0</v>
      </c>
      <c r="N34" s="66">
        <f>CERES!N35</f>
        <v>0</v>
      </c>
      <c r="O34" s="66">
        <f>CESFI!N35</f>
        <v>0</v>
      </c>
      <c r="P34" s="66">
        <f>CCT!N35</f>
        <v>1</v>
      </c>
      <c r="Q34" s="66">
        <f>CEPLAN!N35</f>
        <v>3</v>
      </c>
      <c r="R34" s="66">
        <f>CEAVI!N35</f>
        <v>2</v>
      </c>
      <c r="S34" s="66">
        <f>CAV!N35</f>
        <v>4</v>
      </c>
      <c r="T34" s="66">
        <f>CEO!N35</f>
        <v>1</v>
      </c>
      <c r="U34" s="66">
        <f>CESMO!N35</f>
        <v>1</v>
      </c>
      <c r="V34" s="67">
        <f>'Reitoria - SEAL'!R35</f>
        <v>5</v>
      </c>
      <c r="W34" s="67">
        <f>ESAG!R35</f>
        <v>6</v>
      </c>
      <c r="X34" s="67">
        <f>CEART!R35</f>
        <v>10</v>
      </c>
      <c r="Y34" s="67">
        <f>FAED!R35</f>
        <v>5</v>
      </c>
      <c r="Z34" s="67">
        <f>CEAD!R35</f>
        <v>0</v>
      </c>
      <c r="AA34" s="67">
        <f>CEFID!R35</f>
        <v>2</v>
      </c>
      <c r="AB34" s="67">
        <f>CERES!R35</f>
        <v>0</v>
      </c>
      <c r="AC34" s="67">
        <f>CESFI!R35</f>
        <v>0</v>
      </c>
      <c r="AD34" s="67">
        <f>CCT!R35</f>
        <v>6</v>
      </c>
      <c r="AE34" s="67">
        <f>CEPLAN!R35</f>
        <v>12</v>
      </c>
      <c r="AF34" s="67">
        <f>CEAVI!R35</f>
        <v>10</v>
      </c>
      <c r="AG34" s="67">
        <f>CAV!R35</f>
        <v>18</v>
      </c>
      <c r="AH34" s="67">
        <f>CEO!R35</f>
        <v>7</v>
      </c>
      <c r="AI34" s="67">
        <f>CESMO!R35</f>
        <v>5</v>
      </c>
      <c r="AJ34" s="76">
        <f>'Reitoria - SEAL'!K35</f>
        <v>0</v>
      </c>
      <c r="AK34" s="76">
        <f>ESAG!K35</f>
        <v>0</v>
      </c>
      <c r="AL34" s="76">
        <f>CEART!K35</f>
        <v>0</v>
      </c>
      <c r="AM34" s="76">
        <f>FAED!K35</f>
        <v>0</v>
      </c>
      <c r="AN34" s="76">
        <f>CEAD!K35</f>
        <v>0</v>
      </c>
      <c r="AO34" s="76">
        <f>CEFID!K35</f>
        <v>0</v>
      </c>
      <c r="AP34" s="76">
        <f>CERES!K35</f>
        <v>0</v>
      </c>
      <c r="AQ34" s="76">
        <f>CESFI!K35</f>
        <v>0</v>
      </c>
      <c r="AR34" s="76">
        <f>CCT!K35</f>
        <v>0</v>
      </c>
      <c r="AS34" s="76">
        <f>CEPLAN!K35</f>
        <v>0</v>
      </c>
      <c r="AT34" s="76">
        <f>CEAVI!K35</f>
        <v>0</v>
      </c>
      <c r="AU34" s="76">
        <f>CAV!K35</f>
        <v>0</v>
      </c>
      <c r="AV34" s="76">
        <f>CEO!K35</f>
        <v>0</v>
      </c>
      <c r="AW34" s="77">
        <f>CESMO!K35</f>
        <v>0</v>
      </c>
      <c r="AX34" s="79">
        <f>IF('Reitoria - SEAL'!J35 = 0,0,'Reitoria - SEAL'!L35/'Reitoria - SEAL'!J35)</f>
        <v>0</v>
      </c>
      <c r="AY34" s="79">
        <f>IF(ESAG!J35 = 0,0,ESAG!L35/ESAG!J35)</f>
        <v>0</v>
      </c>
      <c r="AZ34" s="79">
        <f>IF(CEART!J35 = 0,0,CEART!L35/CEART!J35)</f>
        <v>0</v>
      </c>
      <c r="BA34" s="79">
        <f>IF(FAED!J35 = 0,0,FAED!L35/FAED!J35)</f>
        <v>0</v>
      </c>
      <c r="BB34" s="79">
        <f>IF(CEAD!J35 = 0,0,CEAD!L35/CEAD!J35)</f>
        <v>0</v>
      </c>
      <c r="BC34" s="79">
        <f>IF(CEFID!J35 = 0,0,CEFID!L35/CEFID!J35)</f>
        <v>0</v>
      </c>
      <c r="BD34" s="79">
        <f>IF(CERES!J35 = 0,0,CERES!L35/CERES!J35)</f>
        <v>0</v>
      </c>
      <c r="BE34" s="79">
        <f>IF(CESFI!J35 = 0,0,CESFI!L35/CESFI!J35)</f>
        <v>0</v>
      </c>
      <c r="BF34" s="79">
        <f>IF(CCT!J35 = 0,0,CCT!L35/CCT!J35)</f>
        <v>0</v>
      </c>
      <c r="BG34" s="79">
        <f>IF(CEPLAN!J35 = 0,0,CEPLAN!L35/CEPLAN!J35)</f>
        <v>0</v>
      </c>
      <c r="BH34" s="79">
        <f>IF(CEAVI!J35 = 0,0,CEAVI!L35/CEAVI!J35)</f>
        <v>0</v>
      </c>
      <c r="BI34" s="79">
        <f>IF(CAV!J35 = 0,0,CAV!L35/CAV!J35)</f>
        <v>0</v>
      </c>
      <c r="BJ34" s="79">
        <f>IF(CEO!J35 = 0,0,CEO!L35/CEO!J35)</f>
        <v>0</v>
      </c>
      <c r="BK34" s="79">
        <f>IF(CESMO!J35 = 0,0,CESMO!L35/CESMO!J35)</f>
        <v>0</v>
      </c>
    </row>
    <row r="35" spans="1:63" x14ac:dyDescent="0.2">
      <c r="A35" s="69">
        <v>33</v>
      </c>
      <c r="B35" s="75">
        <f>'GESTOR da Ata'!K36/'GESTOR da Ata'!I36</f>
        <v>0</v>
      </c>
      <c r="C35" s="64">
        <f>'CARONA-uso exclusivo do GESTOR!'!Y36/'CARONA-uso exclusivo do GESTOR!'!I36</f>
        <v>2</v>
      </c>
      <c r="D35" s="65">
        <f>'CARONA-uso exclusivo do GESTOR!'!L36/'CARONA-uso exclusivo do GESTOR!'!I36</f>
        <v>0.5</v>
      </c>
      <c r="E35" s="65">
        <f>'CARONA-uso exclusivo do GESTOR!'!O36/'CARONA-uso exclusivo do GESTOR!'!I36</f>
        <v>0.5</v>
      </c>
      <c r="F35" s="65">
        <f>'CARONA-uso exclusivo do GESTOR!'!R36/'CARONA-uso exclusivo do GESTOR!'!I36</f>
        <v>0.5</v>
      </c>
      <c r="G35" s="65">
        <f>'CARONA-uso exclusivo do GESTOR!'!U36/'CARONA-uso exclusivo do GESTOR!'!I36</f>
        <v>0.5</v>
      </c>
      <c r="H35" s="66">
        <f>'Reitoria - SEAL'!N36</f>
        <v>1</v>
      </c>
      <c r="I35" s="66">
        <f>ESAG!N36</f>
        <v>2</v>
      </c>
      <c r="J35" s="66">
        <f>CEART!N36</f>
        <v>1</v>
      </c>
      <c r="K35" s="66">
        <f>FAED!N36</f>
        <v>1</v>
      </c>
      <c r="L35" s="66">
        <f>CEAD!N36</f>
        <v>0</v>
      </c>
      <c r="M35" s="66">
        <f>CEFID!N36</f>
        <v>0</v>
      </c>
      <c r="N35" s="66">
        <f>CERES!N36</f>
        <v>2</v>
      </c>
      <c r="O35" s="66">
        <f>CESFI!N36</f>
        <v>1</v>
      </c>
      <c r="P35" s="66">
        <f>CCT!N36</f>
        <v>1</v>
      </c>
      <c r="Q35" s="66">
        <f>CEPLAN!N36</f>
        <v>3</v>
      </c>
      <c r="R35" s="66">
        <f>CEAVI!N36</f>
        <v>2</v>
      </c>
      <c r="S35" s="66">
        <f>CAV!N36</f>
        <v>4</v>
      </c>
      <c r="T35" s="66">
        <f>CEO!N36</f>
        <v>1</v>
      </c>
      <c r="U35" s="66">
        <f>CESMO!N36</f>
        <v>1</v>
      </c>
      <c r="V35" s="67">
        <f>'Reitoria - SEAL'!R36</f>
        <v>5</v>
      </c>
      <c r="W35" s="67">
        <f>ESAG!R36</f>
        <v>8</v>
      </c>
      <c r="X35" s="67">
        <f>CEART!R36</f>
        <v>5</v>
      </c>
      <c r="Y35" s="67">
        <f>FAED!R36</f>
        <v>7</v>
      </c>
      <c r="Z35" s="67">
        <f>CEAD!R36</f>
        <v>0</v>
      </c>
      <c r="AA35" s="67">
        <f>CEFID!R36</f>
        <v>2</v>
      </c>
      <c r="AB35" s="67">
        <f>CERES!R36</f>
        <v>8</v>
      </c>
      <c r="AC35" s="67">
        <f>CESFI!R36</f>
        <v>7</v>
      </c>
      <c r="AD35" s="67">
        <f>CCT!R36</f>
        <v>4</v>
      </c>
      <c r="AE35" s="67">
        <f>CEPLAN!R36</f>
        <v>12</v>
      </c>
      <c r="AF35" s="67">
        <f>CEAVI!R36</f>
        <v>10</v>
      </c>
      <c r="AG35" s="67">
        <f>CAV!R36</f>
        <v>18</v>
      </c>
      <c r="AH35" s="67">
        <f>CEO!R36</f>
        <v>5</v>
      </c>
      <c r="AI35" s="67">
        <f>CESMO!R36</f>
        <v>5</v>
      </c>
      <c r="AJ35" s="76">
        <f>'Reitoria - SEAL'!K36</f>
        <v>0</v>
      </c>
      <c r="AK35" s="76">
        <f>ESAG!K36</f>
        <v>0</v>
      </c>
      <c r="AL35" s="76">
        <f>CEART!K36</f>
        <v>0</v>
      </c>
      <c r="AM35" s="76">
        <f>FAED!K36</f>
        <v>0</v>
      </c>
      <c r="AN35" s="76">
        <f>CEAD!K36</f>
        <v>0</v>
      </c>
      <c r="AO35" s="76">
        <f>CEFID!K36</f>
        <v>0</v>
      </c>
      <c r="AP35" s="76">
        <f>CERES!K36</f>
        <v>0</v>
      </c>
      <c r="AQ35" s="76">
        <f>CESFI!K36</f>
        <v>0</v>
      </c>
      <c r="AR35" s="76">
        <f>CCT!K36</f>
        <v>0</v>
      </c>
      <c r="AS35" s="76">
        <f>CEPLAN!K36</f>
        <v>0</v>
      </c>
      <c r="AT35" s="76">
        <f>CEAVI!K36</f>
        <v>0</v>
      </c>
      <c r="AU35" s="76">
        <f>CAV!K36</f>
        <v>0</v>
      </c>
      <c r="AV35" s="76">
        <f>CEO!K36</f>
        <v>0</v>
      </c>
      <c r="AW35" s="77">
        <f>CESMO!K36</f>
        <v>0</v>
      </c>
      <c r="AX35" s="79">
        <f>IF('Reitoria - SEAL'!J36 = 0,0,'Reitoria - SEAL'!L36/'Reitoria - SEAL'!J36)</f>
        <v>0</v>
      </c>
      <c r="AY35" s="79">
        <f>IF(ESAG!J36 = 0,0,ESAG!L36/ESAG!J36)</f>
        <v>0</v>
      </c>
      <c r="AZ35" s="79">
        <f>IF(CEART!J36 = 0,0,CEART!L36/CEART!J36)</f>
        <v>0</v>
      </c>
      <c r="BA35" s="79">
        <f>IF(FAED!J36 = 0,0,FAED!L36/FAED!J36)</f>
        <v>0</v>
      </c>
      <c r="BB35" s="79">
        <f>IF(CEAD!J36 = 0,0,CEAD!L36/CEAD!J36)</f>
        <v>0</v>
      </c>
      <c r="BC35" s="79">
        <f>IF(CEFID!J36 = 0,0,CEFID!L36/CEFID!J36)</f>
        <v>0</v>
      </c>
      <c r="BD35" s="79">
        <f>IF(CERES!J36 = 0,0,CERES!L36/CERES!J36)</f>
        <v>0</v>
      </c>
      <c r="BE35" s="79">
        <f>IF(CESFI!J36 = 0,0,CESFI!L36/CESFI!J36)</f>
        <v>0</v>
      </c>
      <c r="BF35" s="79">
        <f>IF(CCT!J36 = 0,0,CCT!L36/CCT!J36)</f>
        <v>0</v>
      </c>
      <c r="BG35" s="79">
        <f>IF(CEPLAN!J36 = 0,0,CEPLAN!L36/CEPLAN!J36)</f>
        <v>0</v>
      </c>
      <c r="BH35" s="79">
        <f>IF(CEAVI!J36 = 0,0,CEAVI!L36/CEAVI!J36)</f>
        <v>0</v>
      </c>
      <c r="BI35" s="79">
        <f>IF(CAV!J36 = 0,0,CAV!L36/CAV!J36)</f>
        <v>0</v>
      </c>
      <c r="BJ35" s="79">
        <f>IF(CEO!J36 = 0,0,CEO!L36/CEO!J36)</f>
        <v>0</v>
      </c>
      <c r="BK35" s="79">
        <f>IF(CESMO!J36 = 0,0,CESMO!L36/CESMO!J36)</f>
        <v>0</v>
      </c>
    </row>
    <row r="36" spans="1:63" x14ac:dyDescent="0.2">
      <c r="A36" s="70">
        <v>34</v>
      </c>
      <c r="B36" s="78">
        <f>'GESTOR da Ata'!K37/'GESTOR da Ata'!I37</f>
        <v>0</v>
      </c>
      <c r="C36" s="64">
        <f>'CARONA-uso exclusivo do GESTOR!'!Y37/'CARONA-uso exclusivo do GESTOR!'!I37</f>
        <v>2</v>
      </c>
      <c r="D36" s="65">
        <f>'CARONA-uso exclusivo do GESTOR!'!L37/'CARONA-uso exclusivo do GESTOR!'!I37</f>
        <v>0.5</v>
      </c>
      <c r="E36" s="65">
        <f>'CARONA-uso exclusivo do GESTOR!'!O37/'CARONA-uso exclusivo do GESTOR!'!I37</f>
        <v>0.5</v>
      </c>
      <c r="F36" s="65">
        <f>'CARONA-uso exclusivo do GESTOR!'!R37/'CARONA-uso exclusivo do GESTOR!'!I37</f>
        <v>0.5</v>
      </c>
      <c r="G36" s="65">
        <f>'CARONA-uso exclusivo do GESTOR!'!U37/'CARONA-uso exclusivo do GESTOR!'!I37</f>
        <v>0.5</v>
      </c>
      <c r="H36" s="66">
        <f>'Reitoria - SEAL'!N37</f>
        <v>1</v>
      </c>
      <c r="I36" s="66">
        <f>ESAG!N37</f>
        <v>0</v>
      </c>
      <c r="J36" s="66">
        <f>CEART!N37</f>
        <v>1</v>
      </c>
      <c r="K36" s="66">
        <f>FAED!N37</f>
        <v>0</v>
      </c>
      <c r="L36" s="66">
        <f>CEAD!N37</f>
        <v>0</v>
      </c>
      <c r="M36" s="66">
        <f>CEFID!N37</f>
        <v>0</v>
      </c>
      <c r="N36" s="66">
        <f>CERES!N37</f>
        <v>2</v>
      </c>
      <c r="O36" s="66">
        <f>CESFI!N37</f>
        <v>0</v>
      </c>
      <c r="P36" s="66">
        <f>CCT!N37</f>
        <v>1</v>
      </c>
      <c r="Q36" s="66">
        <f>CEPLAN!N37</f>
        <v>0</v>
      </c>
      <c r="R36" s="66">
        <f>CEAVI!N37</f>
        <v>2</v>
      </c>
      <c r="S36" s="66">
        <f>CAV!N37</f>
        <v>4</v>
      </c>
      <c r="T36" s="66">
        <f>CEO!N37</f>
        <v>1</v>
      </c>
      <c r="U36" s="66">
        <f>CESMO!N37</f>
        <v>1</v>
      </c>
      <c r="V36" s="67">
        <f>'Reitoria - SEAL'!R37</f>
        <v>5</v>
      </c>
      <c r="W36" s="67">
        <f>ESAG!R37</f>
        <v>3</v>
      </c>
      <c r="X36" s="67">
        <f>CEART!R37</f>
        <v>6</v>
      </c>
      <c r="Y36" s="67">
        <f>FAED!R37</f>
        <v>3</v>
      </c>
      <c r="Z36" s="67">
        <f>CEAD!R37</f>
        <v>0</v>
      </c>
      <c r="AA36" s="67">
        <f>CEFID!R37</f>
        <v>2</v>
      </c>
      <c r="AB36" s="67">
        <f>CERES!R37</f>
        <v>10</v>
      </c>
      <c r="AC36" s="67">
        <f>CESFI!R37</f>
        <v>0</v>
      </c>
      <c r="AD36" s="67">
        <f>CCT!R37</f>
        <v>6</v>
      </c>
      <c r="AE36" s="67">
        <f>CEPLAN!R37</f>
        <v>2</v>
      </c>
      <c r="AF36" s="67">
        <f>CEAVI!R37</f>
        <v>10</v>
      </c>
      <c r="AG36" s="67">
        <f>CAV!R37</f>
        <v>18</v>
      </c>
      <c r="AH36" s="67">
        <f>CEO!R37</f>
        <v>4</v>
      </c>
      <c r="AI36" s="67">
        <f>CESMO!R37</f>
        <v>5</v>
      </c>
      <c r="AJ36" s="76">
        <f>'Reitoria - SEAL'!K37</f>
        <v>0</v>
      </c>
      <c r="AK36" s="76">
        <f>ESAG!K37</f>
        <v>0</v>
      </c>
      <c r="AL36" s="76">
        <f>CEART!K37</f>
        <v>0</v>
      </c>
      <c r="AM36" s="76">
        <f>FAED!K37</f>
        <v>0</v>
      </c>
      <c r="AN36" s="76">
        <f>CEAD!K37</f>
        <v>0</v>
      </c>
      <c r="AO36" s="76">
        <f>CEFID!K37</f>
        <v>0</v>
      </c>
      <c r="AP36" s="76">
        <f>CERES!K37</f>
        <v>0</v>
      </c>
      <c r="AQ36" s="76">
        <f>CESFI!K37</f>
        <v>0</v>
      </c>
      <c r="AR36" s="76">
        <f>CCT!K37</f>
        <v>0</v>
      </c>
      <c r="AS36" s="76">
        <f>CEPLAN!K37</f>
        <v>0</v>
      </c>
      <c r="AT36" s="76">
        <f>CEAVI!K37</f>
        <v>0</v>
      </c>
      <c r="AU36" s="76">
        <f>CAV!K37</f>
        <v>0</v>
      </c>
      <c r="AV36" s="76">
        <f>CEO!K37</f>
        <v>0</v>
      </c>
      <c r="AW36" s="77">
        <f>CESMO!K37</f>
        <v>0</v>
      </c>
      <c r="AX36" s="79">
        <f>IF('Reitoria - SEAL'!J37 = 0,0,'Reitoria - SEAL'!L37/'Reitoria - SEAL'!J37)</f>
        <v>0</v>
      </c>
      <c r="AY36" s="79">
        <f>IF(ESAG!J37 = 0,0,ESAG!L37/ESAG!J37)</f>
        <v>0</v>
      </c>
      <c r="AZ36" s="79">
        <f>IF(CEART!J37 = 0,0,CEART!L37/CEART!J37)</f>
        <v>0</v>
      </c>
      <c r="BA36" s="79">
        <f>IF(FAED!J37 = 0,0,FAED!L37/FAED!J37)</f>
        <v>0</v>
      </c>
      <c r="BB36" s="79">
        <f>IF(CEAD!J37 = 0,0,CEAD!L37/CEAD!J37)</f>
        <v>0</v>
      </c>
      <c r="BC36" s="79">
        <f>IF(CEFID!J37 = 0,0,CEFID!L37/CEFID!J37)</f>
        <v>0</v>
      </c>
      <c r="BD36" s="79">
        <f>IF(CERES!J37 = 0,0,CERES!L37/CERES!J37)</f>
        <v>0</v>
      </c>
      <c r="BE36" s="79">
        <f>IF(CESFI!J37 = 0,0,CESFI!L37/CESFI!J37)</f>
        <v>0</v>
      </c>
      <c r="BF36" s="79">
        <f>IF(CCT!J37 = 0,0,CCT!L37/CCT!J37)</f>
        <v>0</v>
      </c>
      <c r="BG36" s="79">
        <f>IF(CEPLAN!J37 = 0,0,CEPLAN!L37/CEPLAN!J37)</f>
        <v>0</v>
      </c>
      <c r="BH36" s="79">
        <f>IF(CEAVI!J37 = 0,0,CEAVI!L37/CEAVI!J37)</f>
        <v>0</v>
      </c>
      <c r="BI36" s="79">
        <f>IF(CAV!J37 = 0,0,CAV!L37/CAV!J37)</f>
        <v>0</v>
      </c>
      <c r="BJ36" s="79">
        <f>IF(CEO!J37 = 0,0,CEO!L37/CEO!J37)</f>
        <v>0</v>
      </c>
      <c r="BK36" s="79">
        <f>IF(CESMO!J37 = 0,0,CESMO!L37/CESMO!J37)</f>
        <v>0</v>
      </c>
    </row>
  </sheetData>
  <mergeCells count="5">
    <mergeCell ref="C1:G1"/>
    <mergeCell ref="H1:U1"/>
    <mergeCell ref="V1:AI1"/>
    <mergeCell ref="AJ1:AW1"/>
    <mergeCell ref="AX1:BK1"/>
  </mergeCells>
  <phoneticPr fontId="32" type="noConversion"/>
  <pageMargins left="0.511811024" right="0.511811024" top="0.78740157499999996" bottom="0.78740157499999996" header="0.31496062000000002" footer="0.31496062000000002"/>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4514B-E58C-4C81-B2FC-38B67DB88A36}">
  <sheetPr>
    <tabColor rgb="FF92D050"/>
  </sheetPr>
  <dimension ref="A1:AK628"/>
  <sheetViews>
    <sheetView zoomScale="60" zoomScaleNormal="60" workbookViewId="0">
      <selection activeCell="B8" sqref="B8"/>
    </sheetView>
  </sheetViews>
  <sheetFormatPr defaultColWidth="9.7109375" defaultRowHeight="26.25" x14ac:dyDescent="0.25"/>
  <cols>
    <col min="1" max="1" width="11.42578125" style="1" customWidth="1"/>
    <col min="2" max="2" width="17.7109375" style="19" customWidth="1"/>
    <col min="3" max="3" width="27.7109375" style="23" customWidth="1"/>
    <col min="4" max="4" width="21.140625" style="24" customWidth="1"/>
    <col min="5" max="5" width="12.28515625" style="24" customWidth="1"/>
    <col min="6" max="6" width="14.85546875" style="1" customWidth="1"/>
    <col min="7" max="7" width="10" style="1" customWidth="1"/>
    <col min="8" max="8" width="16.7109375" style="1" customWidth="1"/>
    <col min="9" max="9" width="16.140625" style="17" bestFit="1" customWidth="1"/>
    <col min="10" max="10" width="14.7109375" style="4" customWidth="1"/>
    <col min="11"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226" t="s">
        <v>110</v>
      </c>
      <c r="K1" s="227"/>
      <c r="L1" s="227"/>
      <c r="M1" s="227"/>
      <c r="N1" s="227"/>
      <c r="O1" s="227"/>
      <c r="P1" s="227"/>
      <c r="Q1" s="227"/>
      <c r="R1" s="226"/>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185</v>
      </c>
      <c r="B2" s="227"/>
      <c r="C2" s="226"/>
      <c r="D2" s="226"/>
      <c r="E2" s="226"/>
      <c r="F2" s="226"/>
      <c r="G2" s="226"/>
      <c r="H2" s="226"/>
      <c r="I2" s="226"/>
      <c r="J2" s="226"/>
      <c r="K2" s="227"/>
      <c r="L2" s="227"/>
      <c r="M2" s="227"/>
      <c r="N2" s="227"/>
      <c r="O2" s="227"/>
      <c r="P2" s="227"/>
      <c r="Q2" s="227"/>
      <c r="R2" s="226"/>
      <c r="S2" s="226"/>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162" t="s">
        <v>237</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45" customHeight="1" x14ac:dyDescent="0.25">
      <c r="A4" s="88">
        <v>1</v>
      </c>
      <c r="B4" s="89" t="s">
        <v>111</v>
      </c>
      <c r="C4" s="147" t="s">
        <v>203</v>
      </c>
      <c r="D4" s="96" t="s">
        <v>123</v>
      </c>
      <c r="E4" s="100">
        <v>1703</v>
      </c>
      <c r="F4" s="104">
        <v>504220643</v>
      </c>
      <c r="G4" s="35" t="s">
        <v>172</v>
      </c>
      <c r="H4" s="156" t="s">
        <v>181</v>
      </c>
      <c r="I4" s="107">
        <v>7.5</v>
      </c>
      <c r="J4" s="8">
        <v>1200</v>
      </c>
      <c r="K4" s="45">
        <f>IF(SUM(T4:AK4)&gt;J4+M4,J4+M4,SUM(T4:AK4))</f>
        <v>0</v>
      </c>
      <c r="L4" s="45">
        <f>(SUM(T4:AK4))</f>
        <v>0</v>
      </c>
      <c r="M4" s="55"/>
      <c r="N4" s="54">
        <f>ROUND(IF(J4*0.25-0.5&lt;0,0,J4*0.25-0.5),0)-Q4-O4</f>
        <v>300</v>
      </c>
      <c r="O4" s="55"/>
      <c r="P4" s="55"/>
      <c r="Q4" s="55"/>
      <c r="R4" s="13">
        <f>J4+M4+O4+P4-L4</f>
        <v>1200</v>
      </c>
      <c r="S4" s="14" t="str">
        <f t="shared" ref="S4:S38" si="0">IF(R4&lt;0,"ATENÇÃO","OK")</f>
        <v>OK</v>
      </c>
      <c r="T4" s="81"/>
      <c r="U4" s="32"/>
      <c r="V4" s="28"/>
      <c r="W4" s="29"/>
      <c r="X4" s="29"/>
      <c r="Y4" s="29"/>
      <c r="Z4" s="29"/>
      <c r="AA4" s="28"/>
      <c r="AB4" s="28"/>
      <c r="AC4" s="28"/>
      <c r="AD4" s="28"/>
      <c r="AE4" s="28"/>
      <c r="AF4" s="29"/>
      <c r="AG4" s="29"/>
      <c r="AH4" s="29"/>
      <c r="AI4" s="29"/>
      <c r="AJ4" s="29"/>
      <c r="AK4" s="29"/>
    </row>
    <row r="5" spans="1:37" ht="45" customHeight="1" x14ac:dyDescent="0.25">
      <c r="A5" s="90">
        <v>2</v>
      </c>
      <c r="B5" s="91" t="s">
        <v>112</v>
      </c>
      <c r="C5" s="148" t="s">
        <v>204</v>
      </c>
      <c r="D5" s="97" t="s">
        <v>124</v>
      </c>
      <c r="E5" s="101">
        <v>1703</v>
      </c>
      <c r="F5" s="105" t="s">
        <v>139</v>
      </c>
      <c r="G5" s="106" t="s">
        <v>173</v>
      </c>
      <c r="H5" s="159" t="s">
        <v>181</v>
      </c>
      <c r="I5" s="108">
        <v>16.600000000000001</v>
      </c>
      <c r="J5" s="8">
        <v>1400</v>
      </c>
      <c r="K5" s="45">
        <f t="shared" ref="K5:K37" si="1">IF(SUM(T5:AK5)&gt;J5+M5,J5+M5,SUM(T5:AK5))</f>
        <v>0</v>
      </c>
      <c r="L5" s="45">
        <f t="shared" ref="L5:L35" si="2">(SUM(T5:AK5))</f>
        <v>0</v>
      </c>
      <c r="M5" s="55"/>
      <c r="N5" s="54">
        <f t="shared" ref="N5:N37" si="3">ROUND(IF(J5*0.25-0.5&lt;0,0,J5*0.25-0.5),0)-Q5-O5</f>
        <v>350</v>
      </c>
      <c r="O5" s="55"/>
      <c r="P5" s="55"/>
      <c r="Q5" s="55"/>
      <c r="R5" s="13">
        <f t="shared" ref="R5:R37" si="4">J5+M5+O5+P5-L5</f>
        <v>1400</v>
      </c>
      <c r="S5" s="14" t="str">
        <f>IF(R5&lt;0,"ATENÇÃO","OK")</f>
        <v>OK</v>
      </c>
      <c r="T5" s="81"/>
      <c r="U5" s="32"/>
      <c r="V5" s="28"/>
      <c r="W5" s="29"/>
      <c r="X5" s="29"/>
      <c r="Y5" s="29"/>
      <c r="Z5" s="29"/>
      <c r="AA5" s="28"/>
      <c r="AB5" s="28"/>
      <c r="AC5" s="28"/>
      <c r="AD5" s="28"/>
      <c r="AE5" s="28"/>
      <c r="AF5" s="29"/>
      <c r="AG5" s="29"/>
      <c r="AH5" s="29"/>
      <c r="AI5" s="29"/>
      <c r="AJ5" s="29"/>
      <c r="AK5" s="29"/>
    </row>
    <row r="6" spans="1:37" ht="45" customHeight="1" x14ac:dyDescent="0.25">
      <c r="A6" s="92">
        <v>3</v>
      </c>
      <c r="B6" s="93" t="s">
        <v>113</v>
      </c>
      <c r="C6" s="147" t="s">
        <v>205</v>
      </c>
      <c r="D6" s="96" t="s">
        <v>124</v>
      </c>
      <c r="E6" s="102">
        <v>1703</v>
      </c>
      <c r="F6" s="104" t="s">
        <v>140</v>
      </c>
      <c r="G6" s="35" t="s">
        <v>172</v>
      </c>
      <c r="H6" s="156" t="s">
        <v>181</v>
      </c>
      <c r="I6" s="107">
        <v>5.9</v>
      </c>
      <c r="J6" s="8">
        <v>480</v>
      </c>
      <c r="K6" s="45">
        <f t="shared" si="1"/>
        <v>0</v>
      </c>
      <c r="L6" s="45">
        <f t="shared" si="2"/>
        <v>0</v>
      </c>
      <c r="M6" s="55"/>
      <c r="N6" s="54">
        <f t="shared" si="3"/>
        <v>120</v>
      </c>
      <c r="O6" s="55"/>
      <c r="P6" s="55"/>
      <c r="Q6" s="55"/>
      <c r="R6" s="13">
        <f t="shared" si="4"/>
        <v>480</v>
      </c>
      <c r="S6" s="14" t="str">
        <f t="shared" si="0"/>
        <v>OK</v>
      </c>
      <c r="T6" s="81"/>
      <c r="U6" s="32"/>
      <c r="V6" s="28"/>
      <c r="W6" s="29"/>
      <c r="X6" s="29"/>
      <c r="Y6" s="29"/>
      <c r="Z6" s="29"/>
      <c r="AA6" s="28"/>
      <c r="AB6" s="28"/>
      <c r="AC6" s="28"/>
      <c r="AD6" s="28"/>
      <c r="AE6" s="28"/>
      <c r="AF6" s="29"/>
      <c r="AG6" s="29"/>
      <c r="AH6" s="29"/>
      <c r="AI6" s="29"/>
      <c r="AJ6" s="29"/>
      <c r="AK6" s="29"/>
    </row>
    <row r="7" spans="1:37" ht="45" customHeight="1" x14ac:dyDescent="0.25">
      <c r="A7" s="90">
        <v>4</v>
      </c>
      <c r="B7" s="91" t="s">
        <v>114</v>
      </c>
      <c r="C7" s="148" t="s">
        <v>206</v>
      </c>
      <c r="D7" s="97" t="s">
        <v>125</v>
      </c>
      <c r="E7" s="101">
        <v>1701</v>
      </c>
      <c r="F7" s="105" t="s">
        <v>141</v>
      </c>
      <c r="G7" s="106" t="s">
        <v>173</v>
      </c>
      <c r="H7" s="159" t="s">
        <v>181</v>
      </c>
      <c r="I7" s="108">
        <v>7.7</v>
      </c>
      <c r="J7" s="8">
        <v>228</v>
      </c>
      <c r="K7" s="45">
        <f t="shared" si="1"/>
        <v>0</v>
      </c>
      <c r="L7" s="45">
        <f t="shared" si="2"/>
        <v>0</v>
      </c>
      <c r="M7" s="55"/>
      <c r="N7" s="54">
        <f t="shared" si="3"/>
        <v>57</v>
      </c>
      <c r="O7" s="55"/>
      <c r="P7" s="55"/>
      <c r="Q7" s="55"/>
      <c r="R7" s="13">
        <f t="shared" si="4"/>
        <v>228</v>
      </c>
      <c r="S7" s="14" t="str">
        <f t="shared" si="0"/>
        <v>OK</v>
      </c>
      <c r="T7" s="81"/>
      <c r="U7" s="32"/>
      <c r="V7" s="28"/>
      <c r="W7" s="29"/>
      <c r="X7" s="29"/>
      <c r="Y7" s="29"/>
      <c r="Z7" s="29"/>
      <c r="AA7" s="28"/>
      <c r="AB7" s="28"/>
      <c r="AC7" s="28"/>
      <c r="AD7" s="28"/>
      <c r="AE7" s="28"/>
      <c r="AF7" s="29"/>
      <c r="AG7" s="29"/>
      <c r="AH7" s="29"/>
      <c r="AI7" s="29"/>
      <c r="AJ7" s="29"/>
      <c r="AK7" s="29"/>
    </row>
    <row r="8" spans="1:37" ht="45" customHeight="1" x14ac:dyDescent="0.25">
      <c r="A8" s="92">
        <v>5</v>
      </c>
      <c r="B8" s="93" t="s">
        <v>114</v>
      </c>
      <c r="C8" s="147" t="s">
        <v>207</v>
      </c>
      <c r="D8" s="96" t="s">
        <v>125</v>
      </c>
      <c r="E8" s="102">
        <v>1701</v>
      </c>
      <c r="F8" s="104" t="s">
        <v>142</v>
      </c>
      <c r="G8" s="35" t="s">
        <v>174</v>
      </c>
      <c r="H8" s="156" t="s">
        <v>181</v>
      </c>
      <c r="I8" s="107">
        <v>15.99</v>
      </c>
      <c r="J8" s="8"/>
      <c r="K8" s="45">
        <f t="shared" si="1"/>
        <v>0</v>
      </c>
      <c r="L8" s="45">
        <f t="shared" si="2"/>
        <v>0</v>
      </c>
      <c r="M8" s="55"/>
      <c r="N8" s="54">
        <f t="shared" si="3"/>
        <v>0</v>
      </c>
      <c r="O8" s="55"/>
      <c r="P8" s="55"/>
      <c r="Q8" s="55"/>
      <c r="R8" s="13">
        <f t="shared" si="4"/>
        <v>0</v>
      </c>
      <c r="S8" s="14" t="str">
        <f t="shared" si="0"/>
        <v>OK</v>
      </c>
      <c r="T8" s="81"/>
      <c r="U8" s="32"/>
      <c r="V8" s="28"/>
      <c r="W8" s="29"/>
      <c r="X8" s="29"/>
      <c r="Y8" s="29"/>
      <c r="Z8" s="29"/>
      <c r="AA8" s="28"/>
      <c r="AB8" s="28"/>
      <c r="AC8" s="28"/>
      <c r="AD8" s="28"/>
      <c r="AE8" s="28"/>
      <c r="AF8" s="29"/>
      <c r="AG8" s="29"/>
      <c r="AH8" s="29"/>
      <c r="AI8" s="29"/>
      <c r="AJ8" s="29"/>
      <c r="AK8" s="29"/>
    </row>
    <row r="9" spans="1:37" ht="45" customHeight="1" x14ac:dyDescent="0.25">
      <c r="A9" s="90">
        <v>6</v>
      </c>
      <c r="B9" s="91" t="s">
        <v>114</v>
      </c>
      <c r="C9" s="148" t="s">
        <v>208</v>
      </c>
      <c r="D9" s="97" t="s">
        <v>125</v>
      </c>
      <c r="E9" s="101">
        <v>1701</v>
      </c>
      <c r="F9" s="105" t="s">
        <v>143</v>
      </c>
      <c r="G9" s="106" t="s">
        <v>173</v>
      </c>
      <c r="H9" s="159" t="s">
        <v>181</v>
      </c>
      <c r="I9" s="108">
        <v>6.85</v>
      </c>
      <c r="J9" s="8"/>
      <c r="K9" s="45">
        <f t="shared" si="1"/>
        <v>0</v>
      </c>
      <c r="L9" s="45">
        <f t="shared" si="2"/>
        <v>0</v>
      </c>
      <c r="M9" s="55"/>
      <c r="N9" s="54">
        <f t="shared" si="3"/>
        <v>0</v>
      </c>
      <c r="O9" s="55"/>
      <c r="P9" s="55"/>
      <c r="Q9" s="55"/>
      <c r="R9" s="13">
        <f t="shared" si="4"/>
        <v>0</v>
      </c>
      <c r="S9" s="14" t="str">
        <f t="shared" si="0"/>
        <v>OK</v>
      </c>
      <c r="T9" s="81"/>
      <c r="U9" s="32"/>
      <c r="V9" s="28"/>
      <c r="W9" s="29"/>
      <c r="X9" s="29"/>
      <c r="Y9" s="29"/>
      <c r="Z9" s="29"/>
      <c r="AA9" s="28"/>
      <c r="AB9" s="28"/>
      <c r="AC9" s="28"/>
      <c r="AD9" s="28"/>
      <c r="AE9" s="28"/>
      <c r="AF9" s="29"/>
      <c r="AG9" s="29"/>
      <c r="AH9" s="29"/>
      <c r="AI9" s="29"/>
      <c r="AJ9" s="29"/>
      <c r="AK9" s="29"/>
    </row>
    <row r="10" spans="1:37" ht="45" customHeight="1" x14ac:dyDescent="0.25">
      <c r="A10" s="92">
        <v>7</v>
      </c>
      <c r="B10" s="93" t="s">
        <v>115</v>
      </c>
      <c r="C10" s="147" t="s">
        <v>209</v>
      </c>
      <c r="D10" s="96" t="s">
        <v>126</v>
      </c>
      <c r="E10" s="102">
        <v>1801</v>
      </c>
      <c r="F10" s="104" t="s">
        <v>144</v>
      </c>
      <c r="G10" s="35" t="s">
        <v>175</v>
      </c>
      <c r="H10" s="156" t="s">
        <v>181</v>
      </c>
      <c r="I10" s="107">
        <v>2.59</v>
      </c>
      <c r="J10" s="8">
        <v>1500</v>
      </c>
      <c r="K10" s="45">
        <f t="shared" si="1"/>
        <v>0</v>
      </c>
      <c r="L10" s="45">
        <f t="shared" si="2"/>
        <v>0</v>
      </c>
      <c r="M10" s="55"/>
      <c r="N10" s="54">
        <f t="shared" si="3"/>
        <v>375</v>
      </c>
      <c r="O10" s="55"/>
      <c r="P10" s="55"/>
      <c r="Q10" s="55"/>
      <c r="R10" s="13">
        <f t="shared" si="4"/>
        <v>1500</v>
      </c>
      <c r="S10" s="14" t="str">
        <f t="shared" si="0"/>
        <v>OK</v>
      </c>
      <c r="T10" s="81"/>
      <c r="U10" s="32"/>
      <c r="V10" s="28"/>
      <c r="W10" s="29"/>
      <c r="X10" s="29"/>
      <c r="Y10" s="29"/>
      <c r="Z10" s="29"/>
      <c r="AA10" s="28"/>
      <c r="AB10" s="28"/>
      <c r="AC10" s="28"/>
      <c r="AD10" s="28"/>
      <c r="AE10" s="28"/>
      <c r="AF10" s="29"/>
      <c r="AG10" s="29"/>
      <c r="AH10" s="29"/>
      <c r="AI10" s="29"/>
      <c r="AJ10" s="29"/>
      <c r="AK10" s="29"/>
    </row>
    <row r="11" spans="1:37" ht="45" customHeight="1" x14ac:dyDescent="0.25">
      <c r="A11" s="90">
        <v>8</v>
      </c>
      <c r="B11" s="91" t="s">
        <v>116</v>
      </c>
      <c r="C11" s="148" t="s">
        <v>210</v>
      </c>
      <c r="D11" s="97" t="s">
        <v>127</v>
      </c>
      <c r="E11" s="101">
        <v>1807</v>
      </c>
      <c r="F11" s="105" t="s">
        <v>145</v>
      </c>
      <c r="G11" s="106" t="s">
        <v>174</v>
      </c>
      <c r="H11" s="159" t="s">
        <v>181</v>
      </c>
      <c r="I11" s="108">
        <v>51.7</v>
      </c>
      <c r="J11" s="8">
        <v>8</v>
      </c>
      <c r="K11" s="45">
        <f t="shared" si="1"/>
        <v>0</v>
      </c>
      <c r="L11" s="45">
        <f t="shared" si="2"/>
        <v>0</v>
      </c>
      <c r="M11" s="55"/>
      <c r="N11" s="54">
        <f t="shared" si="3"/>
        <v>2</v>
      </c>
      <c r="O11" s="55"/>
      <c r="P11" s="55"/>
      <c r="Q11" s="55"/>
      <c r="R11" s="13">
        <f t="shared" si="4"/>
        <v>8</v>
      </c>
      <c r="S11" s="14" t="str">
        <f t="shared" si="0"/>
        <v>OK</v>
      </c>
      <c r="T11" s="81"/>
      <c r="U11" s="32"/>
      <c r="V11" s="28"/>
      <c r="W11" s="29"/>
      <c r="X11" s="29"/>
      <c r="Y11" s="29"/>
      <c r="Z11" s="32"/>
      <c r="AA11" s="28"/>
      <c r="AB11" s="28"/>
      <c r="AC11" s="28"/>
      <c r="AD11" s="28"/>
      <c r="AE11" s="28"/>
      <c r="AF11" s="29"/>
      <c r="AG11" s="29"/>
      <c r="AH11" s="29"/>
      <c r="AI11" s="29"/>
      <c r="AJ11" s="29"/>
      <c r="AK11" s="29"/>
    </row>
    <row r="12" spans="1:37" ht="45" customHeight="1" x14ac:dyDescent="0.25">
      <c r="A12" s="88">
        <v>9</v>
      </c>
      <c r="B12" s="89" t="s">
        <v>116</v>
      </c>
      <c r="C12" s="147" t="s">
        <v>211</v>
      </c>
      <c r="D12" s="96" t="s">
        <v>128</v>
      </c>
      <c r="E12" s="100">
        <v>1807</v>
      </c>
      <c r="F12" s="104" t="s">
        <v>146</v>
      </c>
      <c r="G12" s="35" t="s">
        <v>174</v>
      </c>
      <c r="H12" s="156" t="s">
        <v>181</v>
      </c>
      <c r="I12" s="107">
        <v>77</v>
      </c>
      <c r="J12" s="8">
        <v>6</v>
      </c>
      <c r="K12" s="45">
        <f t="shared" si="1"/>
        <v>0</v>
      </c>
      <c r="L12" s="45">
        <f t="shared" si="2"/>
        <v>0</v>
      </c>
      <c r="M12" s="55"/>
      <c r="N12" s="54">
        <f t="shared" si="3"/>
        <v>1</v>
      </c>
      <c r="O12" s="55"/>
      <c r="P12" s="55"/>
      <c r="Q12" s="55"/>
      <c r="R12" s="13">
        <f t="shared" si="4"/>
        <v>6</v>
      </c>
      <c r="S12" s="14" t="str">
        <f t="shared" si="0"/>
        <v>OK</v>
      </c>
      <c r="T12" s="81"/>
      <c r="U12" s="32"/>
      <c r="V12" s="28"/>
      <c r="W12" s="29"/>
      <c r="X12" s="29"/>
      <c r="Y12" s="29"/>
      <c r="Z12" s="29"/>
      <c r="AA12" s="28"/>
      <c r="AB12" s="28"/>
      <c r="AC12" s="28"/>
      <c r="AD12" s="28"/>
      <c r="AE12" s="28"/>
      <c r="AF12" s="29"/>
      <c r="AG12" s="29"/>
      <c r="AH12" s="29"/>
      <c r="AI12" s="29"/>
      <c r="AJ12" s="29"/>
      <c r="AK12" s="29"/>
    </row>
    <row r="13" spans="1:37" ht="45" customHeight="1" x14ac:dyDescent="0.25">
      <c r="A13" s="90">
        <v>10</v>
      </c>
      <c r="B13" s="91" t="s">
        <v>116</v>
      </c>
      <c r="C13" s="148" t="s">
        <v>212</v>
      </c>
      <c r="D13" s="97" t="s">
        <v>129</v>
      </c>
      <c r="E13" s="101">
        <v>1801</v>
      </c>
      <c r="F13" s="105" t="s">
        <v>147</v>
      </c>
      <c r="G13" s="106" t="s">
        <v>174</v>
      </c>
      <c r="H13" s="159" t="s">
        <v>181</v>
      </c>
      <c r="I13" s="108">
        <v>22.26</v>
      </c>
      <c r="J13" s="8">
        <v>30</v>
      </c>
      <c r="K13" s="45">
        <f t="shared" si="1"/>
        <v>0</v>
      </c>
      <c r="L13" s="45">
        <f t="shared" si="2"/>
        <v>0</v>
      </c>
      <c r="M13" s="55"/>
      <c r="N13" s="54">
        <f t="shared" si="3"/>
        <v>7</v>
      </c>
      <c r="O13" s="55"/>
      <c r="P13" s="55"/>
      <c r="Q13" s="55"/>
      <c r="R13" s="13">
        <f t="shared" si="4"/>
        <v>30</v>
      </c>
      <c r="S13" s="14" t="str">
        <f t="shared" si="0"/>
        <v>OK</v>
      </c>
      <c r="T13" s="81"/>
      <c r="U13" s="32"/>
      <c r="V13" s="28"/>
      <c r="W13" s="29"/>
      <c r="X13" s="29"/>
      <c r="Y13" s="29"/>
      <c r="Z13" s="29"/>
      <c r="AA13" s="28"/>
      <c r="AB13" s="28"/>
      <c r="AC13" s="28"/>
      <c r="AD13" s="28"/>
      <c r="AE13" s="28"/>
      <c r="AF13" s="29"/>
      <c r="AG13" s="29"/>
      <c r="AH13" s="29"/>
      <c r="AI13" s="29"/>
      <c r="AJ13" s="29"/>
      <c r="AK13" s="29"/>
    </row>
    <row r="14" spans="1:37" ht="45" customHeight="1" x14ac:dyDescent="0.25">
      <c r="A14" s="149">
        <v>11</v>
      </c>
      <c r="B14" s="150" t="s">
        <v>114</v>
      </c>
      <c r="C14" s="147" t="s">
        <v>213</v>
      </c>
      <c r="D14" s="102" t="s">
        <v>125</v>
      </c>
      <c r="E14" s="100">
        <v>1801</v>
      </c>
      <c r="F14" s="155" t="s">
        <v>148</v>
      </c>
      <c r="G14" s="156" t="s">
        <v>174</v>
      </c>
      <c r="H14" s="156" t="s">
        <v>181</v>
      </c>
      <c r="I14" s="157">
        <v>13.49</v>
      </c>
      <c r="J14" s="8"/>
      <c r="K14" s="45">
        <f t="shared" si="1"/>
        <v>0</v>
      </c>
      <c r="L14" s="45">
        <f t="shared" si="2"/>
        <v>0</v>
      </c>
      <c r="M14" s="55"/>
      <c r="N14" s="54">
        <f t="shared" si="3"/>
        <v>0</v>
      </c>
      <c r="O14" s="55"/>
      <c r="P14" s="55"/>
      <c r="Q14" s="55"/>
      <c r="R14" s="13">
        <f t="shared" si="4"/>
        <v>0</v>
      </c>
      <c r="S14" s="14" t="str">
        <f t="shared" si="0"/>
        <v>OK</v>
      </c>
      <c r="T14" s="81"/>
      <c r="U14" s="32"/>
      <c r="V14" s="28"/>
      <c r="W14" s="29"/>
      <c r="X14" s="31"/>
      <c r="Y14" s="30"/>
      <c r="Z14" s="29"/>
      <c r="AA14" s="28"/>
      <c r="AB14" s="28"/>
      <c r="AC14" s="28"/>
      <c r="AD14" s="28"/>
      <c r="AE14" s="28"/>
      <c r="AF14" s="29"/>
      <c r="AG14" s="29"/>
      <c r="AH14" s="29"/>
      <c r="AI14" s="29"/>
      <c r="AJ14" s="29"/>
      <c r="AK14" s="29"/>
    </row>
    <row r="15" spans="1:37" ht="45" customHeight="1" x14ac:dyDescent="0.25">
      <c r="A15" s="151">
        <v>12</v>
      </c>
      <c r="B15" s="152" t="s">
        <v>114</v>
      </c>
      <c r="C15" s="148" t="s">
        <v>214</v>
      </c>
      <c r="D15" s="101" t="s">
        <v>125</v>
      </c>
      <c r="E15" s="101">
        <v>1801</v>
      </c>
      <c r="F15" s="158" t="s">
        <v>149</v>
      </c>
      <c r="G15" s="159" t="s">
        <v>173</v>
      </c>
      <c r="H15" s="159" t="s">
        <v>181</v>
      </c>
      <c r="I15" s="160">
        <v>2.79</v>
      </c>
      <c r="J15" s="8">
        <v>1200</v>
      </c>
      <c r="K15" s="45">
        <f t="shared" si="1"/>
        <v>0</v>
      </c>
      <c r="L15" s="45">
        <f t="shared" si="2"/>
        <v>0</v>
      </c>
      <c r="M15" s="55"/>
      <c r="N15" s="54">
        <f t="shared" si="3"/>
        <v>300</v>
      </c>
      <c r="O15" s="55"/>
      <c r="P15" s="55"/>
      <c r="Q15" s="55"/>
      <c r="R15" s="13">
        <f t="shared" si="4"/>
        <v>1200</v>
      </c>
      <c r="S15" s="14" t="str">
        <f t="shared" si="0"/>
        <v>OK</v>
      </c>
      <c r="T15" s="81"/>
      <c r="U15" s="32"/>
      <c r="V15" s="28"/>
      <c r="W15" s="29"/>
      <c r="X15" s="31"/>
      <c r="Y15" s="30"/>
      <c r="Z15" s="29"/>
      <c r="AA15" s="28"/>
      <c r="AB15" s="28"/>
      <c r="AC15" s="28"/>
      <c r="AD15" s="28"/>
      <c r="AE15" s="28"/>
      <c r="AF15" s="29"/>
      <c r="AG15" s="29"/>
      <c r="AH15" s="29"/>
      <c r="AI15" s="29"/>
      <c r="AJ15" s="29"/>
      <c r="AK15" s="29"/>
    </row>
    <row r="16" spans="1:37" ht="45" customHeight="1" x14ac:dyDescent="0.25">
      <c r="A16" s="149">
        <v>13</v>
      </c>
      <c r="B16" s="150" t="s">
        <v>114</v>
      </c>
      <c r="C16" s="147" t="s">
        <v>215</v>
      </c>
      <c r="D16" s="102" t="s">
        <v>125</v>
      </c>
      <c r="E16" s="100">
        <v>1801</v>
      </c>
      <c r="F16" s="155" t="s">
        <v>150</v>
      </c>
      <c r="G16" s="156" t="s">
        <v>173</v>
      </c>
      <c r="H16" s="156" t="s">
        <v>181</v>
      </c>
      <c r="I16" s="157">
        <v>2.98</v>
      </c>
      <c r="J16" s="8">
        <v>1200</v>
      </c>
      <c r="K16" s="45">
        <f t="shared" si="1"/>
        <v>0</v>
      </c>
      <c r="L16" s="45">
        <f t="shared" si="2"/>
        <v>0</v>
      </c>
      <c r="M16" s="55"/>
      <c r="N16" s="54">
        <f t="shared" si="3"/>
        <v>300</v>
      </c>
      <c r="O16" s="55"/>
      <c r="P16" s="55"/>
      <c r="Q16" s="55"/>
      <c r="R16" s="13">
        <f t="shared" si="4"/>
        <v>1200</v>
      </c>
      <c r="S16" s="14" t="str">
        <f t="shared" si="0"/>
        <v>OK</v>
      </c>
      <c r="T16" s="81"/>
      <c r="U16" s="32"/>
      <c r="V16" s="28"/>
      <c r="W16" s="29"/>
      <c r="X16" s="31"/>
      <c r="Y16" s="30"/>
      <c r="Z16" s="29"/>
      <c r="AA16" s="28"/>
      <c r="AB16" s="28"/>
      <c r="AC16" s="28"/>
      <c r="AD16" s="28"/>
      <c r="AE16" s="28"/>
      <c r="AF16" s="29"/>
      <c r="AG16" s="29"/>
      <c r="AH16" s="29"/>
      <c r="AI16" s="29"/>
      <c r="AJ16" s="29"/>
      <c r="AK16" s="29"/>
    </row>
    <row r="17" spans="1:37" ht="45" customHeight="1" x14ac:dyDescent="0.25">
      <c r="A17" s="151">
        <v>14</v>
      </c>
      <c r="B17" s="152" t="s">
        <v>116</v>
      </c>
      <c r="C17" s="148" t="s">
        <v>216</v>
      </c>
      <c r="D17" s="101" t="s">
        <v>130</v>
      </c>
      <c r="E17" s="101">
        <v>1801</v>
      </c>
      <c r="F17" s="158" t="s">
        <v>151</v>
      </c>
      <c r="G17" s="159" t="s">
        <v>176</v>
      </c>
      <c r="H17" s="159" t="s">
        <v>181</v>
      </c>
      <c r="I17" s="160">
        <v>2.2000000000000002</v>
      </c>
      <c r="J17" s="8">
        <v>480</v>
      </c>
      <c r="K17" s="45">
        <f t="shared" si="1"/>
        <v>0</v>
      </c>
      <c r="L17" s="45">
        <f t="shared" si="2"/>
        <v>0</v>
      </c>
      <c r="M17" s="55"/>
      <c r="N17" s="54">
        <f t="shared" si="3"/>
        <v>120</v>
      </c>
      <c r="O17" s="55"/>
      <c r="P17" s="55"/>
      <c r="Q17" s="55"/>
      <c r="R17" s="13">
        <f t="shared" si="4"/>
        <v>480</v>
      </c>
      <c r="S17" s="14" t="str">
        <f t="shared" si="0"/>
        <v>OK</v>
      </c>
      <c r="T17" s="81"/>
      <c r="U17" s="32"/>
      <c r="V17" s="28"/>
      <c r="W17" s="29"/>
      <c r="X17" s="31"/>
      <c r="Y17" s="30"/>
      <c r="Z17" s="29"/>
      <c r="AA17" s="28"/>
      <c r="AB17" s="28"/>
      <c r="AC17" s="28"/>
      <c r="AD17" s="28"/>
      <c r="AE17" s="28"/>
      <c r="AF17" s="29"/>
      <c r="AG17" s="29"/>
      <c r="AH17" s="29"/>
      <c r="AI17" s="29"/>
      <c r="AJ17" s="29"/>
      <c r="AK17" s="29"/>
    </row>
    <row r="18" spans="1:37" ht="45" customHeight="1" x14ac:dyDescent="0.25">
      <c r="A18" s="149">
        <v>15</v>
      </c>
      <c r="B18" s="150" t="s">
        <v>114</v>
      </c>
      <c r="C18" s="147" t="s">
        <v>217</v>
      </c>
      <c r="D18" s="102" t="s">
        <v>125</v>
      </c>
      <c r="E18" s="100">
        <v>1801</v>
      </c>
      <c r="F18" s="155" t="s">
        <v>152</v>
      </c>
      <c r="G18" s="156" t="s">
        <v>176</v>
      </c>
      <c r="H18" s="156" t="s">
        <v>181</v>
      </c>
      <c r="I18" s="157">
        <v>3.99</v>
      </c>
      <c r="J18" s="8">
        <v>130</v>
      </c>
      <c r="K18" s="45">
        <f t="shared" si="1"/>
        <v>0</v>
      </c>
      <c r="L18" s="45">
        <f t="shared" si="2"/>
        <v>0</v>
      </c>
      <c r="M18" s="55"/>
      <c r="N18" s="54">
        <f t="shared" si="3"/>
        <v>32</v>
      </c>
      <c r="O18" s="55"/>
      <c r="P18" s="55"/>
      <c r="Q18" s="55"/>
      <c r="R18" s="13">
        <f t="shared" si="4"/>
        <v>130</v>
      </c>
      <c r="S18" s="14" t="str">
        <f t="shared" si="0"/>
        <v>OK</v>
      </c>
      <c r="T18" s="81"/>
      <c r="U18" s="32"/>
      <c r="V18" s="28"/>
      <c r="W18" s="29"/>
      <c r="X18" s="31"/>
      <c r="Y18" s="30"/>
      <c r="Z18" s="29"/>
      <c r="AA18" s="28"/>
      <c r="AB18" s="28"/>
      <c r="AC18" s="28"/>
      <c r="AD18" s="28"/>
      <c r="AE18" s="28"/>
      <c r="AF18" s="29"/>
      <c r="AG18" s="29"/>
      <c r="AH18" s="29"/>
      <c r="AI18" s="29"/>
      <c r="AJ18" s="29"/>
      <c r="AK18" s="29"/>
    </row>
    <row r="19" spans="1:37" ht="45" customHeight="1" x14ac:dyDescent="0.25">
      <c r="A19" s="151">
        <v>16</v>
      </c>
      <c r="B19" s="152" t="s">
        <v>114</v>
      </c>
      <c r="C19" s="148" t="s">
        <v>218</v>
      </c>
      <c r="D19" s="101" t="s">
        <v>125</v>
      </c>
      <c r="E19" s="101">
        <v>1801</v>
      </c>
      <c r="F19" s="158" t="s">
        <v>153</v>
      </c>
      <c r="G19" s="159" t="s">
        <v>176</v>
      </c>
      <c r="H19" s="159" t="s">
        <v>181</v>
      </c>
      <c r="I19" s="160">
        <v>3.6</v>
      </c>
      <c r="J19" s="8">
        <v>260</v>
      </c>
      <c r="K19" s="45">
        <f t="shared" si="1"/>
        <v>0</v>
      </c>
      <c r="L19" s="45">
        <f t="shared" si="2"/>
        <v>0</v>
      </c>
      <c r="M19" s="55"/>
      <c r="N19" s="54">
        <f t="shared" si="3"/>
        <v>65</v>
      </c>
      <c r="O19" s="55"/>
      <c r="P19" s="55"/>
      <c r="Q19" s="55"/>
      <c r="R19" s="13">
        <f t="shared" si="4"/>
        <v>260</v>
      </c>
      <c r="S19" s="14" t="str">
        <f t="shared" si="0"/>
        <v>OK</v>
      </c>
      <c r="T19" s="81"/>
      <c r="U19" s="32"/>
      <c r="V19" s="28"/>
      <c r="W19" s="29"/>
      <c r="X19" s="31"/>
      <c r="Y19" s="30"/>
      <c r="Z19" s="29"/>
      <c r="AA19" s="28"/>
      <c r="AB19" s="28"/>
      <c r="AC19" s="28"/>
      <c r="AD19" s="28"/>
      <c r="AE19" s="28"/>
      <c r="AF19" s="29"/>
      <c r="AG19" s="29"/>
      <c r="AH19" s="29"/>
      <c r="AI19" s="29"/>
      <c r="AJ19" s="29"/>
      <c r="AK19" s="29"/>
    </row>
    <row r="20" spans="1:37" ht="45" customHeight="1" x14ac:dyDescent="0.25">
      <c r="A20" s="149">
        <v>17</v>
      </c>
      <c r="B20" s="150" t="s">
        <v>114</v>
      </c>
      <c r="C20" s="147" t="s">
        <v>219</v>
      </c>
      <c r="D20" s="102" t="s">
        <v>131</v>
      </c>
      <c r="E20" s="100">
        <v>1801</v>
      </c>
      <c r="F20" s="155" t="s">
        <v>154</v>
      </c>
      <c r="G20" s="156" t="s">
        <v>173</v>
      </c>
      <c r="H20" s="156" t="s">
        <v>181</v>
      </c>
      <c r="I20" s="157">
        <v>8.5299999999999994</v>
      </c>
      <c r="J20" s="8">
        <v>120</v>
      </c>
      <c r="K20" s="45">
        <f t="shared" si="1"/>
        <v>0</v>
      </c>
      <c r="L20" s="45">
        <f t="shared" si="2"/>
        <v>0</v>
      </c>
      <c r="M20" s="55"/>
      <c r="N20" s="54">
        <f t="shared" si="3"/>
        <v>30</v>
      </c>
      <c r="O20" s="55"/>
      <c r="P20" s="55"/>
      <c r="Q20" s="55"/>
      <c r="R20" s="13">
        <f t="shared" si="4"/>
        <v>120</v>
      </c>
      <c r="S20" s="14" t="str">
        <f t="shared" si="0"/>
        <v>OK</v>
      </c>
      <c r="T20" s="81"/>
      <c r="U20" s="32"/>
      <c r="V20" s="28"/>
      <c r="W20" s="29"/>
      <c r="X20" s="31"/>
      <c r="Y20" s="30"/>
      <c r="Z20" s="29"/>
      <c r="AA20" s="28"/>
      <c r="AB20" s="28"/>
      <c r="AC20" s="28"/>
      <c r="AD20" s="28"/>
      <c r="AE20" s="28"/>
      <c r="AF20" s="29"/>
      <c r="AG20" s="29"/>
      <c r="AH20" s="29"/>
      <c r="AI20" s="29"/>
      <c r="AJ20" s="29"/>
      <c r="AK20" s="29"/>
    </row>
    <row r="21" spans="1:37" ht="45" customHeight="1" x14ac:dyDescent="0.25">
      <c r="A21" s="151">
        <v>18</v>
      </c>
      <c r="B21" s="152" t="s">
        <v>117</v>
      </c>
      <c r="C21" s="148" t="s">
        <v>220</v>
      </c>
      <c r="D21" s="101" t="s">
        <v>130</v>
      </c>
      <c r="E21" s="101">
        <v>1801</v>
      </c>
      <c r="F21" s="158" t="s">
        <v>155</v>
      </c>
      <c r="G21" s="159" t="s">
        <v>173</v>
      </c>
      <c r="H21" s="159" t="s">
        <v>181</v>
      </c>
      <c r="I21" s="160">
        <v>1.69</v>
      </c>
      <c r="J21" s="8">
        <v>250</v>
      </c>
      <c r="K21" s="45">
        <f t="shared" si="1"/>
        <v>0</v>
      </c>
      <c r="L21" s="45">
        <f t="shared" si="2"/>
        <v>0</v>
      </c>
      <c r="M21" s="55"/>
      <c r="N21" s="54">
        <f t="shared" si="3"/>
        <v>62</v>
      </c>
      <c r="O21" s="55"/>
      <c r="P21" s="55"/>
      <c r="Q21" s="55"/>
      <c r="R21" s="13">
        <f t="shared" si="4"/>
        <v>250</v>
      </c>
      <c r="S21" s="14" t="str">
        <f t="shared" si="0"/>
        <v>OK</v>
      </c>
      <c r="T21" s="81"/>
      <c r="U21" s="32"/>
      <c r="V21" s="28"/>
      <c r="W21" s="29"/>
      <c r="X21" s="31"/>
      <c r="Y21" s="30"/>
      <c r="Z21" s="29"/>
      <c r="AA21" s="28"/>
      <c r="AB21" s="28"/>
      <c r="AC21" s="28"/>
      <c r="AD21" s="28"/>
      <c r="AE21" s="28"/>
      <c r="AF21" s="29"/>
      <c r="AG21" s="29"/>
      <c r="AH21" s="29"/>
      <c r="AI21" s="29"/>
      <c r="AJ21" s="29"/>
      <c r="AK21" s="29"/>
    </row>
    <row r="22" spans="1:37" ht="45" customHeight="1" x14ac:dyDescent="0.25">
      <c r="A22" s="149">
        <v>19</v>
      </c>
      <c r="B22" s="150" t="s">
        <v>118</v>
      </c>
      <c r="C22" s="147" t="s">
        <v>221</v>
      </c>
      <c r="D22" s="102" t="s">
        <v>132</v>
      </c>
      <c r="E22" s="100">
        <v>1808</v>
      </c>
      <c r="F22" s="155" t="s">
        <v>156</v>
      </c>
      <c r="G22" s="156" t="s">
        <v>173</v>
      </c>
      <c r="H22" s="156" t="s">
        <v>181</v>
      </c>
      <c r="I22" s="157">
        <v>4</v>
      </c>
      <c r="J22" s="8">
        <v>150</v>
      </c>
      <c r="K22" s="45">
        <f t="shared" si="1"/>
        <v>0</v>
      </c>
      <c r="L22" s="45">
        <f t="shared" si="2"/>
        <v>0</v>
      </c>
      <c r="M22" s="55"/>
      <c r="N22" s="54">
        <f t="shared" si="3"/>
        <v>37</v>
      </c>
      <c r="O22" s="55"/>
      <c r="P22" s="55"/>
      <c r="Q22" s="55"/>
      <c r="R22" s="13">
        <f t="shared" si="4"/>
        <v>150</v>
      </c>
      <c r="S22" s="14" t="str">
        <f t="shared" si="0"/>
        <v>OK</v>
      </c>
      <c r="T22" s="81"/>
      <c r="U22" s="32"/>
      <c r="V22" s="28"/>
      <c r="W22" s="29"/>
      <c r="X22" s="31"/>
      <c r="Y22" s="30"/>
      <c r="Z22" s="29"/>
      <c r="AA22" s="28"/>
      <c r="AB22" s="28"/>
      <c r="AC22" s="28"/>
      <c r="AD22" s="28"/>
      <c r="AE22" s="28"/>
      <c r="AF22" s="29"/>
      <c r="AG22" s="29"/>
      <c r="AH22" s="29"/>
      <c r="AI22" s="29"/>
      <c r="AJ22" s="29"/>
      <c r="AK22" s="29"/>
    </row>
    <row r="23" spans="1:37" ht="45" customHeight="1" x14ac:dyDescent="0.25">
      <c r="A23" s="151">
        <v>20</v>
      </c>
      <c r="B23" s="152" t="s">
        <v>114</v>
      </c>
      <c r="C23" s="148" t="s">
        <v>222</v>
      </c>
      <c r="D23" s="101" t="s">
        <v>125</v>
      </c>
      <c r="E23" s="101">
        <v>1801</v>
      </c>
      <c r="F23" s="158" t="s">
        <v>157</v>
      </c>
      <c r="G23" s="159" t="s">
        <v>176</v>
      </c>
      <c r="H23" s="159" t="s">
        <v>181</v>
      </c>
      <c r="I23" s="160">
        <v>3.49</v>
      </c>
      <c r="J23" s="8">
        <v>600</v>
      </c>
      <c r="K23" s="45">
        <f t="shared" si="1"/>
        <v>0</v>
      </c>
      <c r="L23" s="45">
        <f t="shared" si="2"/>
        <v>0</v>
      </c>
      <c r="M23" s="55"/>
      <c r="N23" s="54">
        <f t="shared" si="3"/>
        <v>150</v>
      </c>
      <c r="O23" s="55"/>
      <c r="P23" s="55"/>
      <c r="Q23" s="55"/>
      <c r="R23" s="13">
        <f t="shared" si="4"/>
        <v>600</v>
      </c>
      <c r="S23" s="14" t="str">
        <f t="shared" si="0"/>
        <v>OK</v>
      </c>
      <c r="T23" s="81"/>
      <c r="U23" s="32"/>
      <c r="V23" s="28"/>
      <c r="W23" s="29"/>
      <c r="X23" s="31"/>
      <c r="Y23" s="30"/>
      <c r="Z23" s="29"/>
      <c r="AA23" s="28"/>
      <c r="AB23" s="28"/>
      <c r="AC23" s="28"/>
      <c r="AD23" s="28"/>
      <c r="AE23" s="28"/>
      <c r="AF23" s="29"/>
      <c r="AG23" s="29"/>
      <c r="AH23" s="29"/>
      <c r="AI23" s="29"/>
      <c r="AJ23" s="29"/>
      <c r="AK23" s="29"/>
    </row>
    <row r="24" spans="1:37" ht="45" customHeight="1" x14ac:dyDescent="0.25">
      <c r="A24" s="149">
        <v>21</v>
      </c>
      <c r="B24" s="150" t="s">
        <v>119</v>
      </c>
      <c r="C24" s="147" t="s">
        <v>223</v>
      </c>
      <c r="D24" s="102" t="s">
        <v>133</v>
      </c>
      <c r="E24" s="100">
        <v>2502</v>
      </c>
      <c r="F24" s="155" t="s">
        <v>158</v>
      </c>
      <c r="G24" s="156" t="s">
        <v>177</v>
      </c>
      <c r="H24" s="156" t="s">
        <v>181</v>
      </c>
      <c r="I24" s="157">
        <v>48.9</v>
      </c>
      <c r="J24" s="8">
        <v>60</v>
      </c>
      <c r="K24" s="45">
        <f t="shared" si="1"/>
        <v>0</v>
      </c>
      <c r="L24" s="45">
        <f t="shared" si="2"/>
        <v>0</v>
      </c>
      <c r="M24" s="55"/>
      <c r="N24" s="54">
        <f t="shared" si="3"/>
        <v>15</v>
      </c>
      <c r="O24" s="55"/>
      <c r="P24" s="55"/>
      <c r="Q24" s="55"/>
      <c r="R24" s="13">
        <f t="shared" si="4"/>
        <v>60</v>
      </c>
      <c r="S24" s="14" t="str">
        <f t="shared" si="0"/>
        <v>OK</v>
      </c>
      <c r="T24" s="81"/>
      <c r="U24" s="32"/>
      <c r="V24" s="28"/>
      <c r="W24" s="29"/>
      <c r="X24" s="31"/>
      <c r="Y24" s="30"/>
      <c r="Z24" s="29"/>
      <c r="AA24" s="28"/>
      <c r="AB24" s="28"/>
      <c r="AC24" s="28"/>
      <c r="AD24" s="28"/>
      <c r="AE24" s="28"/>
      <c r="AF24" s="29"/>
      <c r="AG24" s="29"/>
      <c r="AH24" s="29"/>
      <c r="AI24" s="29"/>
      <c r="AJ24" s="29"/>
      <c r="AK24" s="29"/>
    </row>
    <row r="25" spans="1:37" ht="45" customHeight="1" x14ac:dyDescent="0.25">
      <c r="A25" s="151">
        <v>22</v>
      </c>
      <c r="B25" s="152" t="s">
        <v>116</v>
      </c>
      <c r="C25" s="148" t="s">
        <v>224</v>
      </c>
      <c r="D25" s="101" t="s">
        <v>133</v>
      </c>
      <c r="E25" s="101">
        <v>2502</v>
      </c>
      <c r="F25" s="158" t="s">
        <v>159</v>
      </c>
      <c r="G25" s="159" t="s">
        <v>173</v>
      </c>
      <c r="H25" s="159" t="s">
        <v>181</v>
      </c>
      <c r="I25" s="160">
        <v>21.89</v>
      </c>
      <c r="J25" s="8">
        <v>50</v>
      </c>
      <c r="K25" s="45">
        <f t="shared" si="1"/>
        <v>0</v>
      </c>
      <c r="L25" s="45">
        <f t="shared" si="2"/>
        <v>0</v>
      </c>
      <c r="M25" s="55"/>
      <c r="N25" s="54">
        <f t="shared" si="3"/>
        <v>12</v>
      </c>
      <c r="O25" s="55"/>
      <c r="P25" s="55"/>
      <c r="Q25" s="55"/>
      <c r="R25" s="13">
        <f t="shared" si="4"/>
        <v>50</v>
      </c>
      <c r="S25" s="14" t="str">
        <f t="shared" si="0"/>
        <v>OK</v>
      </c>
      <c r="T25" s="81"/>
      <c r="U25" s="32"/>
      <c r="V25" s="28"/>
      <c r="W25" s="29"/>
      <c r="X25" s="31"/>
      <c r="Y25" s="30"/>
      <c r="Z25" s="29"/>
      <c r="AA25" s="28"/>
      <c r="AB25" s="28"/>
      <c r="AC25" s="28"/>
      <c r="AD25" s="28"/>
      <c r="AE25" s="28"/>
      <c r="AF25" s="29"/>
      <c r="AG25" s="29"/>
      <c r="AH25" s="29"/>
      <c r="AI25" s="29"/>
      <c r="AJ25" s="29"/>
      <c r="AK25" s="29"/>
    </row>
    <row r="26" spans="1:37" ht="45" customHeight="1" x14ac:dyDescent="0.25">
      <c r="A26" s="149">
        <v>23</v>
      </c>
      <c r="B26" s="150" t="s">
        <v>119</v>
      </c>
      <c r="C26" s="147" t="s">
        <v>225</v>
      </c>
      <c r="D26" s="102" t="s">
        <v>133</v>
      </c>
      <c r="E26" s="100">
        <v>2502</v>
      </c>
      <c r="F26" s="155" t="s">
        <v>160</v>
      </c>
      <c r="G26" s="156" t="s">
        <v>178</v>
      </c>
      <c r="H26" s="156" t="s">
        <v>181</v>
      </c>
      <c r="I26" s="157">
        <v>103.99</v>
      </c>
      <c r="J26" s="8">
        <v>10</v>
      </c>
      <c r="K26" s="45">
        <f t="shared" si="1"/>
        <v>0</v>
      </c>
      <c r="L26" s="45">
        <f t="shared" si="2"/>
        <v>0</v>
      </c>
      <c r="M26" s="55"/>
      <c r="N26" s="54">
        <f t="shared" si="3"/>
        <v>2</v>
      </c>
      <c r="O26" s="55"/>
      <c r="P26" s="55"/>
      <c r="Q26" s="55"/>
      <c r="R26" s="13">
        <f t="shared" si="4"/>
        <v>10</v>
      </c>
      <c r="S26" s="14" t="str">
        <f t="shared" si="0"/>
        <v>OK</v>
      </c>
      <c r="T26" s="81"/>
      <c r="U26" s="32"/>
      <c r="V26" s="28"/>
      <c r="W26" s="29"/>
      <c r="X26" s="31"/>
      <c r="Y26" s="30"/>
      <c r="Z26" s="29"/>
      <c r="AA26" s="28"/>
      <c r="AB26" s="28"/>
      <c r="AC26" s="28"/>
      <c r="AD26" s="28"/>
      <c r="AE26" s="28"/>
      <c r="AF26" s="29"/>
      <c r="AG26" s="29"/>
      <c r="AH26" s="29"/>
      <c r="AI26" s="29"/>
      <c r="AJ26" s="29"/>
      <c r="AK26" s="29"/>
    </row>
    <row r="27" spans="1:37" ht="45" customHeight="1" x14ac:dyDescent="0.25">
      <c r="A27" s="151">
        <v>24</v>
      </c>
      <c r="B27" s="152" t="s">
        <v>119</v>
      </c>
      <c r="C27" s="148" t="s">
        <v>226</v>
      </c>
      <c r="D27" s="101" t="s">
        <v>133</v>
      </c>
      <c r="E27" s="101">
        <v>2502</v>
      </c>
      <c r="F27" s="158" t="s">
        <v>161</v>
      </c>
      <c r="G27" s="159" t="s">
        <v>173</v>
      </c>
      <c r="H27" s="159" t="s">
        <v>181</v>
      </c>
      <c r="I27" s="160">
        <v>9.09</v>
      </c>
      <c r="J27" s="8">
        <v>150</v>
      </c>
      <c r="K27" s="45">
        <f t="shared" si="1"/>
        <v>0</v>
      </c>
      <c r="L27" s="45">
        <f t="shared" si="2"/>
        <v>0</v>
      </c>
      <c r="M27" s="55"/>
      <c r="N27" s="54">
        <f t="shared" si="3"/>
        <v>37</v>
      </c>
      <c r="O27" s="55"/>
      <c r="P27" s="55"/>
      <c r="Q27" s="55"/>
      <c r="R27" s="13">
        <f t="shared" si="4"/>
        <v>150</v>
      </c>
      <c r="S27" s="14" t="str">
        <f t="shared" si="0"/>
        <v>OK</v>
      </c>
      <c r="T27" s="81"/>
      <c r="U27" s="32"/>
      <c r="V27" s="28"/>
      <c r="W27" s="31"/>
      <c r="X27" s="29"/>
      <c r="Y27" s="29"/>
      <c r="Z27" s="29"/>
      <c r="AA27" s="28"/>
      <c r="AB27" s="28"/>
      <c r="AC27" s="28"/>
      <c r="AD27" s="28"/>
      <c r="AE27" s="28"/>
      <c r="AF27" s="29"/>
      <c r="AG27" s="29"/>
      <c r="AH27" s="29"/>
      <c r="AI27" s="29"/>
      <c r="AJ27" s="29"/>
      <c r="AK27" s="29"/>
    </row>
    <row r="28" spans="1:37" ht="45" customHeight="1" x14ac:dyDescent="0.25">
      <c r="A28" s="149">
        <v>25</v>
      </c>
      <c r="B28" s="150" t="s">
        <v>119</v>
      </c>
      <c r="C28" s="147" t="s">
        <v>227</v>
      </c>
      <c r="D28" s="102" t="s">
        <v>133</v>
      </c>
      <c r="E28" s="100">
        <v>2502</v>
      </c>
      <c r="F28" s="155" t="s">
        <v>162</v>
      </c>
      <c r="G28" s="156" t="s">
        <v>177</v>
      </c>
      <c r="H28" s="156" t="s">
        <v>181</v>
      </c>
      <c r="I28" s="157">
        <v>17</v>
      </c>
      <c r="J28" s="8">
        <v>150</v>
      </c>
      <c r="K28" s="45">
        <f t="shared" si="1"/>
        <v>0</v>
      </c>
      <c r="L28" s="45">
        <f t="shared" si="2"/>
        <v>0</v>
      </c>
      <c r="M28" s="55"/>
      <c r="N28" s="54">
        <f t="shared" si="3"/>
        <v>37</v>
      </c>
      <c r="O28" s="55"/>
      <c r="P28" s="55"/>
      <c r="Q28" s="55"/>
      <c r="R28" s="13">
        <f t="shared" si="4"/>
        <v>150</v>
      </c>
      <c r="S28" s="14" t="str">
        <f t="shared" si="0"/>
        <v>OK</v>
      </c>
      <c r="T28" s="81"/>
      <c r="U28" s="32"/>
      <c r="V28" s="28"/>
      <c r="W28" s="31"/>
      <c r="X28" s="29"/>
      <c r="Y28" s="29"/>
      <c r="Z28" s="29"/>
      <c r="AA28" s="28"/>
      <c r="AB28" s="28"/>
      <c r="AC28" s="28"/>
      <c r="AD28" s="28"/>
      <c r="AE28" s="28"/>
      <c r="AF28" s="29"/>
      <c r="AG28" s="29"/>
      <c r="AH28" s="29"/>
      <c r="AI28" s="29"/>
      <c r="AJ28" s="29"/>
      <c r="AK28" s="29"/>
    </row>
    <row r="29" spans="1:37" ht="45" customHeight="1" x14ac:dyDescent="0.25">
      <c r="A29" s="151">
        <v>26</v>
      </c>
      <c r="B29" s="152" t="s">
        <v>116</v>
      </c>
      <c r="C29" s="148" t="s">
        <v>228</v>
      </c>
      <c r="D29" s="101" t="s">
        <v>128</v>
      </c>
      <c r="E29" s="101">
        <v>6201</v>
      </c>
      <c r="F29" s="158" t="s">
        <v>163</v>
      </c>
      <c r="G29" s="159" t="s">
        <v>174</v>
      </c>
      <c r="H29" s="159" t="s">
        <v>182</v>
      </c>
      <c r="I29" s="160">
        <v>64.5</v>
      </c>
      <c r="J29" s="8">
        <v>10</v>
      </c>
      <c r="K29" s="45">
        <f t="shared" si="1"/>
        <v>0</v>
      </c>
      <c r="L29" s="45">
        <f t="shared" si="2"/>
        <v>0</v>
      </c>
      <c r="M29" s="55"/>
      <c r="N29" s="54">
        <f t="shared" si="3"/>
        <v>2</v>
      </c>
      <c r="O29" s="55"/>
      <c r="P29" s="55"/>
      <c r="Q29" s="55"/>
      <c r="R29" s="13">
        <f t="shared" si="4"/>
        <v>10</v>
      </c>
      <c r="S29" s="14" t="str">
        <f t="shared" si="0"/>
        <v>OK</v>
      </c>
      <c r="T29" s="81"/>
      <c r="U29" s="32"/>
      <c r="V29" s="28"/>
      <c r="W29" s="31"/>
      <c r="X29" s="29"/>
      <c r="Y29" s="29"/>
      <c r="Z29" s="29"/>
      <c r="AA29" s="28"/>
      <c r="AB29" s="28"/>
      <c r="AC29" s="28"/>
      <c r="AD29" s="28"/>
      <c r="AE29" s="28"/>
      <c r="AF29" s="29"/>
      <c r="AG29" s="29"/>
      <c r="AH29" s="29"/>
      <c r="AI29" s="29"/>
      <c r="AJ29" s="29"/>
      <c r="AK29" s="29"/>
    </row>
    <row r="30" spans="1:37" ht="45" customHeight="1" x14ac:dyDescent="0.25">
      <c r="A30" s="149">
        <v>27</v>
      </c>
      <c r="B30" s="150" t="s">
        <v>116</v>
      </c>
      <c r="C30" s="147" t="s">
        <v>229</v>
      </c>
      <c r="D30" s="102" t="s">
        <v>134</v>
      </c>
      <c r="E30" s="100">
        <v>6202</v>
      </c>
      <c r="F30" s="155" t="s">
        <v>164</v>
      </c>
      <c r="G30" s="156" t="s">
        <v>175</v>
      </c>
      <c r="H30" s="156" t="s">
        <v>181</v>
      </c>
      <c r="I30" s="157">
        <v>4.99</v>
      </c>
      <c r="J30" s="8">
        <v>1152</v>
      </c>
      <c r="K30" s="45">
        <f t="shared" si="1"/>
        <v>0</v>
      </c>
      <c r="L30" s="45">
        <f t="shared" si="2"/>
        <v>0</v>
      </c>
      <c r="M30" s="55"/>
      <c r="N30" s="54">
        <f t="shared" si="3"/>
        <v>288</v>
      </c>
      <c r="O30" s="55"/>
      <c r="P30" s="55"/>
      <c r="Q30" s="55"/>
      <c r="R30" s="13">
        <f t="shared" si="4"/>
        <v>1152</v>
      </c>
      <c r="S30" s="14" t="str">
        <f t="shared" si="0"/>
        <v>OK</v>
      </c>
      <c r="T30" s="81"/>
      <c r="U30" s="32"/>
      <c r="V30" s="28"/>
      <c r="W30" s="29"/>
      <c r="X30" s="29"/>
      <c r="Y30" s="29"/>
      <c r="Z30" s="29"/>
      <c r="AA30" s="28"/>
      <c r="AB30" s="28"/>
      <c r="AC30" s="28"/>
      <c r="AD30" s="28"/>
      <c r="AE30" s="28"/>
      <c r="AF30" s="29"/>
      <c r="AG30" s="29"/>
      <c r="AH30" s="29"/>
      <c r="AI30" s="29"/>
      <c r="AJ30" s="29"/>
      <c r="AK30" s="29"/>
    </row>
    <row r="31" spans="1:37" ht="45" customHeight="1" x14ac:dyDescent="0.25">
      <c r="A31" s="151">
        <v>28</v>
      </c>
      <c r="B31" s="152" t="s">
        <v>118</v>
      </c>
      <c r="C31" s="148" t="s">
        <v>230</v>
      </c>
      <c r="D31" s="101" t="s">
        <v>135</v>
      </c>
      <c r="E31" s="101">
        <v>6202</v>
      </c>
      <c r="F31" s="158" t="s">
        <v>165</v>
      </c>
      <c r="G31" s="159" t="s">
        <v>174</v>
      </c>
      <c r="H31" s="159" t="s">
        <v>181</v>
      </c>
      <c r="I31" s="160">
        <v>40</v>
      </c>
      <c r="J31" s="8"/>
      <c r="K31" s="45">
        <f t="shared" si="1"/>
        <v>0</v>
      </c>
      <c r="L31" s="45">
        <f t="shared" si="2"/>
        <v>0</v>
      </c>
      <c r="M31" s="55"/>
      <c r="N31" s="54">
        <f t="shared" si="3"/>
        <v>0</v>
      </c>
      <c r="O31" s="55"/>
      <c r="P31" s="55"/>
      <c r="Q31" s="55"/>
      <c r="R31" s="13">
        <f t="shared" si="4"/>
        <v>0</v>
      </c>
      <c r="S31" s="14" t="str">
        <f t="shared" si="0"/>
        <v>OK</v>
      </c>
      <c r="T31" s="81"/>
      <c r="U31" s="32"/>
      <c r="V31" s="28"/>
      <c r="W31" s="29"/>
      <c r="X31" s="29"/>
      <c r="Y31" s="29"/>
      <c r="Z31" s="29"/>
      <c r="AA31" s="28"/>
      <c r="AB31" s="28"/>
      <c r="AC31" s="28"/>
      <c r="AD31" s="28"/>
      <c r="AE31" s="28"/>
      <c r="AF31" s="29"/>
      <c r="AG31" s="29"/>
      <c r="AH31" s="29"/>
      <c r="AI31" s="29"/>
      <c r="AJ31" s="29"/>
      <c r="AK31" s="29"/>
    </row>
    <row r="32" spans="1:37" ht="45" customHeight="1" x14ac:dyDescent="0.25">
      <c r="A32" s="149">
        <v>29</v>
      </c>
      <c r="B32" s="150" t="s">
        <v>120</v>
      </c>
      <c r="C32" s="147" t="s">
        <v>231</v>
      </c>
      <c r="D32" s="102" t="s">
        <v>125</v>
      </c>
      <c r="E32" s="100">
        <v>6202</v>
      </c>
      <c r="F32" s="155" t="s">
        <v>166</v>
      </c>
      <c r="G32" s="156" t="s">
        <v>173</v>
      </c>
      <c r="H32" s="156" t="s">
        <v>181</v>
      </c>
      <c r="I32" s="157">
        <v>5.87</v>
      </c>
      <c r="J32" s="8">
        <v>120</v>
      </c>
      <c r="K32" s="45">
        <f t="shared" si="1"/>
        <v>0</v>
      </c>
      <c r="L32" s="45">
        <f t="shared" si="2"/>
        <v>0</v>
      </c>
      <c r="M32" s="55"/>
      <c r="N32" s="54">
        <f t="shared" si="3"/>
        <v>30</v>
      </c>
      <c r="O32" s="55"/>
      <c r="P32" s="55"/>
      <c r="Q32" s="55"/>
      <c r="R32" s="13">
        <f t="shared" si="4"/>
        <v>120</v>
      </c>
      <c r="S32" s="14" t="str">
        <f t="shared" si="0"/>
        <v>OK</v>
      </c>
      <c r="T32" s="81"/>
      <c r="U32" s="32"/>
      <c r="V32" s="28"/>
      <c r="W32" s="29"/>
      <c r="X32" s="29"/>
      <c r="Y32" s="29"/>
      <c r="Z32" s="29"/>
      <c r="AA32" s="28"/>
      <c r="AB32" s="28"/>
      <c r="AC32" s="28"/>
      <c r="AD32" s="28"/>
      <c r="AE32" s="28"/>
      <c r="AF32" s="29"/>
      <c r="AG32" s="29"/>
      <c r="AH32" s="29"/>
      <c r="AI32" s="29"/>
      <c r="AJ32" s="29"/>
      <c r="AK32" s="29"/>
    </row>
    <row r="33" spans="1:37" ht="45" customHeight="1" x14ac:dyDescent="0.25">
      <c r="A33" s="151">
        <v>30</v>
      </c>
      <c r="B33" s="152" t="s">
        <v>118</v>
      </c>
      <c r="C33" s="148" t="s">
        <v>232</v>
      </c>
      <c r="D33" s="101" t="s">
        <v>136</v>
      </c>
      <c r="E33" s="101">
        <v>1504</v>
      </c>
      <c r="F33" s="158" t="s">
        <v>167</v>
      </c>
      <c r="G33" s="159" t="s">
        <v>179</v>
      </c>
      <c r="H33" s="159" t="s">
        <v>183</v>
      </c>
      <c r="I33" s="160">
        <v>5</v>
      </c>
      <c r="J33" s="8">
        <v>250</v>
      </c>
      <c r="K33" s="45">
        <f t="shared" si="1"/>
        <v>0</v>
      </c>
      <c r="L33" s="45">
        <f t="shared" si="2"/>
        <v>0</v>
      </c>
      <c r="M33" s="55"/>
      <c r="N33" s="54">
        <f t="shared" si="3"/>
        <v>62</v>
      </c>
      <c r="O33" s="55"/>
      <c r="P33" s="55"/>
      <c r="Q33" s="55"/>
      <c r="R33" s="13">
        <f t="shared" si="4"/>
        <v>250</v>
      </c>
      <c r="S33" s="14" t="str">
        <f t="shared" si="0"/>
        <v>OK</v>
      </c>
      <c r="T33" s="81"/>
      <c r="U33" s="32"/>
      <c r="V33" s="28"/>
      <c r="W33" s="29"/>
      <c r="X33" s="29"/>
      <c r="Y33" s="29"/>
      <c r="Z33" s="29"/>
      <c r="AA33" s="28"/>
      <c r="AB33" s="28"/>
      <c r="AC33" s="28"/>
      <c r="AD33" s="28"/>
      <c r="AE33" s="28"/>
      <c r="AF33" s="29"/>
      <c r="AG33" s="29"/>
      <c r="AH33" s="29"/>
      <c r="AI33" s="29"/>
      <c r="AJ33" s="29"/>
      <c r="AK33" s="29"/>
    </row>
    <row r="34" spans="1:37" ht="45" customHeight="1" x14ac:dyDescent="0.25">
      <c r="A34" s="149">
        <v>31</v>
      </c>
      <c r="B34" s="150" t="s">
        <v>121</v>
      </c>
      <c r="C34" s="147" t="s">
        <v>233</v>
      </c>
      <c r="D34" s="102" t="s">
        <v>137</v>
      </c>
      <c r="E34" s="100">
        <v>1504</v>
      </c>
      <c r="F34" s="155" t="s">
        <v>168</v>
      </c>
      <c r="G34" s="156" t="s">
        <v>180</v>
      </c>
      <c r="H34" s="156" t="s">
        <v>183</v>
      </c>
      <c r="I34" s="157">
        <v>5.14</v>
      </c>
      <c r="J34" s="8"/>
      <c r="K34" s="45">
        <f t="shared" si="1"/>
        <v>0</v>
      </c>
      <c r="L34" s="45">
        <f t="shared" si="2"/>
        <v>0</v>
      </c>
      <c r="M34" s="55"/>
      <c r="N34" s="54">
        <f t="shared" si="3"/>
        <v>0</v>
      </c>
      <c r="O34" s="55"/>
      <c r="P34" s="55"/>
      <c r="Q34" s="55"/>
      <c r="R34" s="13">
        <f t="shared" si="4"/>
        <v>0</v>
      </c>
      <c r="S34" s="14" t="str">
        <f t="shared" si="0"/>
        <v>OK</v>
      </c>
      <c r="T34" s="81"/>
      <c r="U34" s="32"/>
      <c r="V34" s="28"/>
      <c r="W34" s="29"/>
      <c r="X34" s="29"/>
      <c r="Y34" s="29"/>
      <c r="Z34" s="29"/>
      <c r="AA34" s="28"/>
      <c r="AB34" s="28"/>
      <c r="AC34" s="28"/>
      <c r="AD34" s="28"/>
      <c r="AE34" s="28"/>
      <c r="AF34" s="29"/>
      <c r="AG34" s="29"/>
      <c r="AH34" s="29"/>
      <c r="AI34" s="29"/>
      <c r="AJ34" s="29"/>
      <c r="AK34" s="29"/>
    </row>
    <row r="35" spans="1:37" ht="45" customHeight="1" x14ac:dyDescent="0.25">
      <c r="A35" s="151">
        <v>32</v>
      </c>
      <c r="B35" s="152" t="s">
        <v>122</v>
      </c>
      <c r="C35" s="148" t="s">
        <v>234</v>
      </c>
      <c r="D35" s="101" t="s">
        <v>138</v>
      </c>
      <c r="E35" s="101">
        <v>1602</v>
      </c>
      <c r="F35" s="158" t="s">
        <v>169</v>
      </c>
      <c r="G35" s="159" t="s">
        <v>173</v>
      </c>
      <c r="H35" s="159" t="s">
        <v>184</v>
      </c>
      <c r="I35" s="160">
        <v>150</v>
      </c>
      <c r="J35" s="8">
        <v>5</v>
      </c>
      <c r="K35" s="45">
        <f t="shared" si="1"/>
        <v>0</v>
      </c>
      <c r="L35" s="45">
        <f t="shared" si="2"/>
        <v>0</v>
      </c>
      <c r="M35" s="55"/>
      <c r="N35" s="54">
        <f t="shared" si="3"/>
        <v>1</v>
      </c>
      <c r="O35" s="55"/>
      <c r="P35" s="55"/>
      <c r="Q35" s="55"/>
      <c r="R35" s="13">
        <f t="shared" si="4"/>
        <v>5</v>
      </c>
      <c r="S35" s="14" t="str">
        <f t="shared" si="0"/>
        <v>OK</v>
      </c>
      <c r="T35" s="81"/>
      <c r="U35" s="32"/>
      <c r="V35" s="28"/>
      <c r="W35" s="29"/>
      <c r="X35" s="29"/>
      <c r="Y35" s="29"/>
      <c r="Z35" s="29"/>
      <c r="AA35" s="28"/>
      <c r="AB35" s="28"/>
      <c r="AC35" s="28"/>
      <c r="AD35" s="28"/>
      <c r="AE35" s="28"/>
      <c r="AF35" s="29"/>
      <c r="AG35" s="29"/>
      <c r="AH35" s="29"/>
      <c r="AI35" s="29"/>
      <c r="AJ35" s="29"/>
      <c r="AK35" s="29"/>
    </row>
    <row r="36" spans="1:37" ht="45" customHeight="1" x14ac:dyDescent="0.25">
      <c r="A36" s="149">
        <v>33</v>
      </c>
      <c r="B36" s="150" t="s">
        <v>122</v>
      </c>
      <c r="C36" s="147" t="s">
        <v>235</v>
      </c>
      <c r="D36" s="102" t="s">
        <v>138</v>
      </c>
      <c r="E36" s="100">
        <v>1602</v>
      </c>
      <c r="F36" s="155" t="s">
        <v>170</v>
      </c>
      <c r="G36" s="156" t="s">
        <v>173</v>
      </c>
      <c r="H36" s="156" t="s">
        <v>184</v>
      </c>
      <c r="I36" s="157">
        <v>315</v>
      </c>
      <c r="J36" s="8">
        <v>5</v>
      </c>
      <c r="K36" s="45">
        <f t="shared" si="1"/>
        <v>0</v>
      </c>
      <c r="L36" s="45">
        <f t="shared" ref="L36:L37" si="5">(SUM(T36:AK36))</f>
        <v>0</v>
      </c>
      <c r="M36" s="55"/>
      <c r="N36" s="54">
        <f t="shared" si="3"/>
        <v>1</v>
      </c>
      <c r="O36" s="55"/>
      <c r="P36" s="55"/>
      <c r="Q36" s="55"/>
      <c r="R36" s="13">
        <f t="shared" si="4"/>
        <v>5</v>
      </c>
      <c r="S36" s="14" t="str">
        <f t="shared" si="0"/>
        <v>OK</v>
      </c>
      <c r="T36" s="81"/>
      <c r="U36" s="32"/>
      <c r="V36" s="28"/>
      <c r="W36" s="29"/>
      <c r="X36" s="29"/>
      <c r="Y36" s="29"/>
      <c r="Z36" s="29"/>
      <c r="AA36" s="28"/>
      <c r="AB36" s="28"/>
      <c r="AC36" s="28"/>
      <c r="AD36" s="28"/>
      <c r="AE36" s="28"/>
      <c r="AF36" s="29"/>
      <c r="AG36" s="29"/>
      <c r="AH36" s="29"/>
      <c r="AI36" s="29"/>
      <c r="AJ36" s="29"/>
      <c r="AK36" s="29"/>
    </row>
    <row r="37" spans="1:37" ht="45" customHeight="1" x14ac:dyDescent="0.25">
      <c r="A37" s="153">
        <v>34</v>
      </c>
      <c r="B37" s="154" t="s">
        <v>122</v>
      </c>
      <c r="C37" s="148" t="s">
        <v>236</v>
      </c>
      <c r="D37" s="103" t="s">
        <v>138</v>
      </c>
      <c r="E37" s="103">
        <v>1806</v>
      </c>
      <c r="F37" s="158" t="s">
        <v>171</v>
      </c>
      <c r="G37" s="159" t="s">
        <v>173</v>
      </c>
      <c r="H37" s="159" t="s">
        <v>184</v>
      </c>
      <c r="I37" s="161">
        <v>780</v>
      </c>
      <c r="J37" s="8">
        <v>5</v>
      </c>
      <c r="K37" s="45">
        <f t="shared" si="1"/>
        <v>0</v>
      </c>
      <c r="L37" s="45">
        <f t="shared" si="5"/>
        <v>0</v>
      </c>
      <c r="M37" s="55"/>
      <c r="N37" s="54">
        <f t="shared" si="3"/>
        <v>1</v>
      </c>
      <c r="O37" s="55"/>
      <c r="P37" s="55"/>
      <c r="Q37" s="55"/>
      <c r="R37" s="13">
        <f t="shared" si="4"/>
        <v>5</v>
      </c>
      <c r="S37" s="14" t="str">
        <f t="shared" si="0"/>
        <v>OK</v>
      </c>
      <c r="T37" s="81"/>
      <c r="U37" s="32"/>
      <c r="V37" s="28"/>
      <c r="W37" s="29"/>
      <c r="X37" s="29"/>
      <c r="Y37" s="29"/>
      <c r="Z37" s="29"/>
      <c r="AA37" s="28"/>
      <c r="AB37" s="28"/>
      <c r="AC37" s="28"/>
      <c r="AD37" s="28"/>
      <c r="AE37" s="28"/>
      <c r="AF37" s="29"/>
      <c r="AG37" s="29"/>
      <c r="AH37" s="29"/>
      <c r="AI37" s="29"/>
      <c r="AJ37" s="29"/>
      <c r="AK37" s="29"/>
    </row>
    <row r="38" spans="1:37" x14ac:dyDescent="0.25">
      <c r="J38" s="4">
        <f>SUM(J4:J37)</f>
        <v>11209</v>
      </c>
      <c r="R38" s="16">
        <f>SUM(R4:R37)</f>
        <v>11209</v>
      </c>
      <c r="S38" s="5" t="str">
        <f t="shared" si="0"/>
        <v>OK</v>
      </c>
      <c r="T38" s="163">
        <f>SUMPRODUCT($I$4:$I$37,T4:T37)</f>
        <v>0</v>
      </c>
      <c r="U38" s="163">
        <f t="shared" ref="U38:AK38" si="6">SUMPRODUCT($I$4:$I$37,U4:U37)</f>
        <v>0</v>
      </c>
      <c r="V38" s="163">
        <f t="shared" si="6"/>
        <v>0</v>
      </c>
      <c r="W38" s="163">
        <f t="shared" si="6"/>
        <v>0</v>
      </c>
      <c r="X38" s="163">
        <f t="shared" si="6"/>
        <v>0</v>
      </c>
      <c r="Y38" s="163">
        <f t="shared" si="6"/>
        <v>0</v>
      </c>
      <c r="Z38" s="163">
        <f t="shared" si="6"/>
        <v>0</v>
      </c>
      <c r="AA38" s="163">
        <f t="shared" si="6"/>
        <v>0</v>
      </c>
      <c r="AB38" s="163">
        <f t="shared" si="6"/>
        <v>0</v>
      </c>
      <c r="AC38" s="163">
        <f t="shared" si="6"/>
        <v>0</v>
      </c>
      <c r="AD38" s="163">
        <f t="shared" si="6"/>
        <v>0</v>
      </c>
      <c r="AE38" s="163">
        <f t="shared" si="6"/>
        <v>0</v>
      </c>
      <c r="AF38" s="163">
        <f t="shared" si="6"/>
        <v>0</v>
      </c>
      <c r="AG38" s="163">
        <f t="shared" si="6"/>
        <v>0</v>
      </c>
      <c r="AH38" s="163">
        <f t="shared" si="6"/>
        <v>0</v>
      </c>
      <c r="AI38" s="163">
        <f t="shared" si="6"/>
        <v>0</v>
      </c>
      <c r="AJ38" s="163">
        <f t="shared" si="6"/>
        <v>0</v>
      </c>
      <c r="AK38" s="163">
        <f t="shared" si="6"/>
        <v>0</v>
      </c>
    </row>
    <row r="39" spans="1:37" ht="39.950000000000003" customHeight="1" x14ac:dyDescent="0.25">
      <c r="J39" s="83">
        <f>SUMPRODUCT($I$4:$I$37,J4:J37)</f>
        <v>79385.579999999987</v>
      </c>
      <c r="K39" s="83">
        <f>SUMPRODUCT($I$4:$I$37,K4:K37)</f>
        <v>0</v>
      </c>
      <c r="L39" s="83">
        <f>SUMPRODUCT($I$4:$I$37,L4:L37)</f>
        <v>0</v>
      </c>
    </row>
    <row r="40" spans="1:37" ht="39.950000000000003" customHeight="1" x14ac:dyDescent="0.25"/>
    <row r="41" spans="1:37" ht="39.950000000000003" customHeight="1" x14ac:dyDescent="0.25"/>
    <row r="42" spans="1:37" ht="39.950000000000003" customHeight="1" x14ac:dyDescent="0.25"/>
    <row r="43" spans="1:37" ht="39.950000000000003" customHeight="1" x14ac:dyDescent="0.25"/>
    <row r="44" spans="1:37" ht="39.950000000000003" customHeight="1" x14ac:dyDescent="0.25"/>
    <row r="45" spans="1:37" ht="39.950000000000003" customHeight="1" x14ac:dyDescent="0.25"/>
    <row r="46" spans="1:37" ht="39.950000000000003" customHeight="1" x14ac:dyDescent="0.25"/>
    <row r="47" spans="1:37" ht="39.950000000000003" customHeight="1" x14ac:dyDescent="0.25"/>
    <row r="48" spans="1:37" ht="39.950000000000003" customHeight="1" x14ac:dyDescent="0.25"/>
    <row r="49" ht="39.950000000000003" customHeight="1" x14ac:dyDescent="0.25"/>
    <row r="50" ht="39.950000000000003" customHeight="1" x14ac:dyDescent="0.25"/>
    <row r="51" ht="39.950000000000003" customHeight="1" x14ac:dyDescent="0.25"/>
    <row r="52" ht="39.950000000000003" customHeight="1" x14ac:dyDescent="0.25"/>
    <row r="53" ht="39.950000000000003" customHeight="1" x14ac:dyDescent="0.25"/>
    <row r="54" ht="39.950000000000003" customHeight="1" x14ac:dyDescent="0.25"/>
    <row r="55" ht="39.950000000000003" customHeight="1" x14ac:dyDescent="0.25"/>
    <row r="56" ht="39.950000000000003" customHeight="1" x14ac:dyDescent="0.25"/>
    <row r="57" ht="39.950000000000003" customHeight="1" x14ac:dyDescent="0.25"/>
    <row r="58" ht="39.950000000000003" customHeight="1" x14ac:dyDescent="0.25"/>
    <row r="59" ht="39.950000000000003" customHeight="1" x14ac:dyDescent="0.25"/>
    <row r="60" ht="39.950000000000003" customHeight="1" x14ac:dyDescent="0.25"/>
    <row r="61" ht="39.950000000000003" customHeight="1" x14ac:dyDescent="0.25"/>
    <row r="62" ht="39.950000000000003" customHeight="1" x14ac:dyDescent="0.25"/>
    <row r="63" ht="39.950000000000003" customHeight="1" x14ac:dyDescent="0.25"/>
    <row r="64" ht="39.950000000000003" customHeight="1" x14ac:dyDescent="0.25"/>
    <row r="65" ht="39.950000000000003" customHeight="1" x14ac:dyDescent="0.25"/>
    <row r="66" ht="39.950000000000003" customHeight="1" x14ac:dyDescent="0.25"/>
    <row r="67" ht="39.950000000000003" customHeight="1" x14ac:dyDescent="0.25"/>
    <row r="68" ht="39.950000000000003" customHeight="1" x14ac:dyDescent="0.25"/>
    <row r="69" ht="39.950000000000003" customHeight="1" x14ac:dyDescent="0.25"/>
    <row r="70" ht="39.950000000000003" customHeight="1" x14ac:dyDescent="0.25"/>
    <row r="71" ht="39.950000000000003" customHeight="1" x14ac:dyDescent="0.25"/>
    <row r="72" ht="39.950000000000003" customHeight="1" x14ac:dyDescent="0.25"/>
    <row r="73" ht="39.950000000000003" customHeight="1" x14ac:dyDescent="0.25"/>
    <row r="74" ht="39.950000000000003" customHeight="1" x14ac:dyDescent="0.25"/>
    <row r="75" ht="39.950000000000003" customHeight="1" x14ac:dyDescent="0.25"/>
    <row r="76" ht="39.950000000000003" customHeight="1" x14ac:dyDescent="0.25"/>
    <row r="77" ht="39.950000000000003" customHeight="1" x14ac:dyDescent="0.25"/>
    <row r="78" ht="39.950000000000003" customHeight="1" x14ac:dyDescent="0.25"/>
    <row r="79" ht="39.950000000000003" customHeight="1" x14ac:dyDescent="0.25"/>
    <row r="80" ht="39.950000000000003" customHeight="1" x14ac:dyDescent="0.25"/>
    <row r="81" ht="39.950000000000003" customHeight="1" x14ac:dyDescent="0.25"/>
    <row r="82" ht="39.950000000000003" customHeight="1" x14ac:dyDescent="0.25"/>
    <row r="83" ht="39.950000000000003" customHeight="1" x14ac:dyDescent="0.25"/>
    <row r="84" ht="39.950000000000003" customHeight="1" x14ac:dyDescent="0.25"/>
    <row r="85" ht="39.950000000000003" customHeight="1" x14ac:dyDescent="0.25"/>
    <row r="86" ht="39.950000000000003" customHeight="1" x14ac:dyDescent="0.25"/>
    <row r="87" ht="39.950000000000003" customHeight="1" x14ac:dyDescent="0.25"/>
    <row r="88" ht="39.950000000000003" customHeight="1" x14ac:dyDescent="0.25"/>
    <row r="89" ht="39.950000000000003" customHeight="1" x14ac:dyDescent="0.25"/>
    <row r="90" ht="39.950000000000003" customHeight="1" x14ac:dyDescent="0.25"/>
    <row r="91" ht="39.950000000000003" customHeight="1" x14ac:dyDescent="0.25"/>
    <row r="92" ht="39.950000000000003" customHeight="1" x14ac:dyDescent="0.25"/>
    <row r="93" ht="39.950000000000003" customHeight="1" x14ac:dyDescent="0.25"/>
    <row r="94" ht="39.950000000000003" customHeight="1" x14ac:dyDescent="0.25"/>
    <row r="95" ht="39.950000000000003" customHeight="1" x14ac:dyDescent="0.25"/>
    <row r="96" ht="39.950000000000003" customHeight="1" x14ac:dyDescent="0.25"/>
    <row r="97" ht="39.950000000000003" customHeight="1" x14ac:dyDescent="0.25"/>
    <row r="98" ht="39.950000000000003" customHeight="1" x14ac:dyDescent="0.25"/>
    <row r="99" ht="39.950000000000003" customHeight="1" x14ac:dyDescent="0.25"/>
    <row r="100" ht="39.950000000000003" customHeight="1" x14ac:dyDescent="0.25"/>
    <row r="101" ht="39.950000000000003" customHeight="1" x14ac:dyDescent="0.25"/>
    <row r="102" ht="39.950000000000003" customHeight="1" x14ac:dyDescent="0.25"/>
    <row r="103" ht="39.950000000000003" customHeight="1" x14ac:dyDescent="0.25"/>
    <row r="104" ht="39.950000000000003" customHeight="1" x14ac:dyDescent="0.25"/>
    <row r="105" ht="39.950000000000003" customHeight="1" x14ac:dyDescent="0.25"/>
    <row r="106" ht="39.950000000000003" customHeight="1" x14ac:dyDescent="0.25"/>
    <row r="107" ht="39.950000000000003" customHeight="1" x14ac:dyDescent="0.25"/>
    <row r="108" ht="39.950000000000003" customHeight="1" x14ac:dyDescent="0.25"/>
    <row r="109" ht="39.950000000000003" customHeight="1" x14ac:dyDescent="0.25"/>
    <row r="110" ht="39.950000000000003" customHeight="1" x14ac:dyDescent="0.25"/>
    <row r="111" ht="39.950000000000003" customHeight="1" x14ac:dyDescent="0.25"/>
    <row r="112" ht="39.950000000000003" customHeight="1" x14ac:dyDescent="0.25"/>
    <row r="113" ht="39.950000000000003" customHeight="1" x14ac:dyDescent="0.25"/>
    <row r="114" ht="39.950000000000003" customHeight="1" x14ac:dyDescent="0.25"/>
    <row r="115" ht="39.950000000000003" customHeight="1" x14ac:dyDescent="0.25"/>
    <row r="116" ht="39.950000000000003" customHeight="1" x14ac:dyDescent="0.25"/>
    <row r="117" ht="39.950000000000003" customHeight="1" x14ac:dyDescent="0.25"/>
    <row r="118" ht="39.950000000000003" customHeight="1" x14ac:dyDescent="0.25"/>
    <row r="119" ht="39.950000000000003" customHeight="1" x14ac:dyDescent="0.25"/>
    <row r="120" ht="39.950000000000003" customHeight="1" x14ac:dyDescent="0.25"/>
    <row r="121" ht="39.950000000000003" customHeight="1" x14ac:dyDescent="0.25"/>
    <row r="122" ht="39.950000000000003" customHeight="1" x14ac:dyDescent="0.25"/>
    <row r="123" ht="39.950000000000003" customHeight="1" x14ac:dyDescent="0.25"/>
    <row r="124" ht="39.950000000000003" customHeight="1" x14ac:dyDescent="0.25"/>
    <row r="125" ht="39.950000000000003" customHeight="1" x14ac:dyDescent="0.25"/>
    <row r="126" ht="39.950000000000003" customHeight="1" x14ac:dyDescent="0.25"/>
    <row r="127" ht="39.950000000000003" customHeight="1" x14ac:dyDescent="0.25"/>
    <row r="128" ht="39.950000000000003" customHeight="1" x14ac:dyDescent="0.25"/>
    <row r="129" ht="39.950000000000003" customHeight="1" x14ac:dyDescent="0.25"/>
    <row r="130" ht="39.950000000000003" customHeight="1" x14ac:dyDescent="0.25"/>
    <row r="131" ht="39.950000000000003" customHeight="1" x14ac:dyDescent="0.25"/>
    <row r="132" ht="39.950000000000003" customHeight="1" x14ac:dyDescent="0.25"/>
    <row r="133" ht="39.950000000000003" customHeight="1" x14ac:dyDescent="0.25"/>
    <row r="134" ht="39.950000000000003" customHeight="1" x14ac:dyDescent="0.25"/>
    <row r="135" ht="39.950000000000003" customHeight="1" x14ac:dyDescent="0.25"/>
    <row r="136" ht="39.950000000000003" customHeight="1" x14ac:dyDescent="0.25"/>
    <row r="137" ht="39.950000000000003" customHeight="1" x14ac:dyDescent="0.25"/>
    <row r="138" ht="39.950000000000003" customHeight="1" x14ac:dyDescent="0.25"/>
    <row r="139" ht="39.950000000000003" customHeight="1" x14ac:dyDescent="0.25"/>
    <row r="140" ht="39.950000000000003" customHeight="1" x14ac:dyDescent="0.25"/>
    <row r="141" ht="39.950000000000003" customHeight="1" x14ac:dyDescent="0.25"/>
    <row r="142" ht="39.950000000000003" customHeight="1" x14ac:dyDescent="0.25"/>
    <row r="143" ht="39.950000000000003" customHeight="1" x14ac:dyDescent="0.25"/>
    <row r="144" ht="39.950000000000003" customHeight="1" x14ac:dyDescent="0.25"/>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sheetData>
  <mergeCells count="22">
    <mergeCell ref="AI1:AI2"/>
    <mergeCell ref="AJ1:AJ2"/>
    <mergeCell ref="AK1:AK2"/>
    <mergeCell ref="A2:S2"/>
    <mergeCell ref="AC1:AC2"/>
    <mergeCell ref="AD1:AD2"/>
    <mergeCell ref="AE1:AE2"/>
    <mergeCell ref="AF1:AF2"/>
    <mergeCell ref="AG1:AG2"/>
    <mergeCell ref="AH1:AH2"/>
    <mergeCell ref="W1:W2"/>
    <mergeCell ref="X1:X2"/>
    <mergeCell ref="Y1:Y2"/>
    <mergeCell ref="Z1:Z2"/>
    <mergeCell ref="AA1:AA2"/>
    <mergeCell ref="AB1:AB2"/>
    <mergeCell ref="V1:V2"/>
    <mergeCell ref="A1:B1"/>
    <mergeCell ref="C1:I1"/>
    <mergeCell ref="J1:S1"/>
    <mergeCell ref="T1:T2"/>
    <mergeCell ref="U1:U2"/>
  </mergeCells>
  <conditionalFormatting sqref="Z4:AE37 T4:V37">
    <cfRule type="cellIs" dxfId="46" priority="1" stopIfTrue="1" operator="greaterThan">
      <formula>0</formula>
    </cfRule>
    <cfRule type="cellIs" dxfId="45" priority="2" stopIfTrue="1" operator="greaterThan">
      <formula>0</formula>
    </cfRule>
    <cfRule type="cellIs" dxfId="44" priority="3" stopIfTrue="1" operator="greaterThan">
      <formula>0</formula>
    </cfRule>
  </conditionalFormatting>
  <hyperlinks>
    <hyperlink ref="D478" r:id="rId1" display="https://www.havan.com.br/mangueira-para-gas-de-cozinha-glp-1-20m-durin-05207.html" xr:uid="{2E28B731-5153-4D44-AEE5-D2ABD43CE78B}"/>
  </hyperlinks>
  <pageMargins left="0.511811024" right="0.511811024" top="0.78740157499999996" bottom="0.78740157499999996" header="0.31496062000000002" footer="0.31496062000000002"/>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A68E7-931C-4E4D-B809-40F0576F27BB}">
  <sheetPr>
    <tabColor rgb="FF92D050"/>
  </sheetPr>
  <dimension ref="A1:AK628"/>
  <sheetViews>
    <sheetView zoomScale="60" zoomScaleNormal="60" workbookViewId="0">
      <selection activeCell="L4" sqref="L4:L37"/>
    </sheetView>
  </sheetViews>
  <sheetFormatPr defaultColWidth="9.7109375" defaultRowHeight="26.25" x14ac:dyDescent="0.25"/>
  <cols>
    <col min="1" max="1" width="10.7109375" style="1" customWidth="1"/>
    <col min="2" max="2" width="32.5703125" style="19" customWidth="1"/>
    <col min="3" max="3" width="33.28515625" style="23" customWidth="1"/>
    <col min="4" max="4" width="21" style="24" customWidth="1"/>
    <col min="5" max="5" width="19.425781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271</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1920</v>
      </c>
      <c r="K4" s="45">
        <f>IF(SUM(T4:AK4)&gt;J4+M4,J4+M4,SUM(T4:AJ4))</f>
        <v>0</v>
      </c>
      <c r="L4" s="45">
        <f>(SUM(T4:AK4))</f>
        <v>0</v>
      </c>
      <c r="M4" s="55"/>
      <c r="N4" s="54">
        <f>ROUND(IF(J4*0.25-0.5&lt;0,0,J4*0.25-0.5),0)-Q4-O4</f>
        <v>480</v>
      </c>
      <c r="O4" s="55"/>
      <c r="P4" s="55"/>
      <c r="Q4" s="55"/>
      <c r="R4" s="13">
        <f>J4+M4+O4+P4-L4</f>
        <v>1920</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36</v>
      </c>
      <c r="K5" s="45">
        <f t="shared" ref="K5:K37" si="1">IF(SUM(T5:AK5)&gt;J5+M5,J5+M5,SUM(T5:AJ5))</f>
        <v>0</v>
      </c>
      <c r="L5" s="45">
        <f t="shared" ref="L5:L37" si="2">(SUM(T5:AK5))</f>
        <v>0</v>
      </c>
      <c r="M5" s="55"/>
      <c r="N5" s="54">
        <f t="shared" ref="N5:N37" si="3">ROUND(IF(J5*0.25-0.5&lt;0,0,J5*0.25-0.5),0)-Q5-O5</f>
        <v>9</v>
      </c>
      <c r="O5" s="55"/>
      <c r="P5" s="55"/>
      <c r="Q5" s="55"/>
      <c r="R5" s="13">
        <f t="shared" ref="R5:R37" si="4">J5+M5+O5+P5-L5</f>
        <v>36</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v>4880</v>
      </c>
      <c r="K6" s="45">
        <f t="shared" si="1"/>
        <v>0</v>
      </c>
      <c r="L6" s="45">
        <f t="shared" si="2"/>
        <v>0</v>
      </c>
      <c r="M6" s="55"/>
      <c r="N6" s="54">
        <f t="shared" si="3"/>
        <v>1220</v>
      </c>
      <c r="O6" s="55"/>
      <c r="P6" s="55"/>
      <c r="Q6" s="55"/>
      <c r="R6" s="13">
        <f t="shared" si="4"/>
        <v>4880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v>562</v>
      </c>
      <c r="K7" s="45">
        <f t="shared" si="1"/>
        <v>0</v>
      </c>
      <c r="L7" s="45">
        <f t="shared" si="2"/>
        <v>0</v>
      </c>
      <c r="M7" s="55"/>
      <c r="N7" s="54">
        <f t="shared" si="3"/>
        <v>140</v>
      </c>
      <c r="O7" s="55"/>
      <c r="P7" s="55"/>
      <c r="Q7" s="55"/>
      <c r="R7" s="13">
        <f t="shared" si="4"/>
        <v>562</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124</v>
      </c>
      <c r="K8" s="45">
        <f t="shared" si="1"/>
        <v>0</v>
      </c>
      <c r="L8" s="45">
        <f t="shared" si="2"/>
        <v>0</v>
      </c>
      <c r="M8" s="55"/>
      <c r="N8" s="54">
        <f t="shared" si="3"/>
        <v>31</v>
      </c>
      <c r="O8" s="55"/>
      <c r="P8" s="55"/>
      <c r="Q8" s="55"/>
      <c r="R8" s="13">
        <f t="shared" si="4"/>
        <v>124</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624</v>
      </c>
      <c r="K10" s="45">
        <f t="shared" si="1"/>
        <v>0</v>
      </c>
      <c r="L10" s="45">
        <f t="shared" si="2"/>
        <v>0</v>
      </c>
      <c r="M10" s="55"/>
      <c r="N10" s="54">
        <f t="shared" si="3"/>
        <v>156</v>
      </c>
      <c r="O10" s="55"/>
      <c r="P10" s="55"/>
      <c r="Q10" s="55"/>
      <c r="R10" s="13">
        <f t="shared" si="4"/>
        <v>624</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v>44</v>
      </c>
      <c r="K11" s="45">
        <f t="shared" si="1"/>
        <v>0</v>
      </c>
      <c r="L11" s="45">
        <f t="shared" si="2"/>
        <v>0</v>
      </c>
      <c r="M11" s="55"/>
      <c r="N11" s="54">
        <f t="shared" si="3"/>
        <v>11</v>
      </c>
      <c r="O11" s="55"/>
      <c r="P11" s="55"/>
      <c r="Q11" s="55"/>
      <c r="R11" s="13">
        <f t="shared" si="4"/>
        <v>44</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v>63</v>
      </c>
      <c r="K12" s="45">
        <f t="shared" si="1"/>
        <v>0</v>
      </c>
      <c r="L12" s="45">
        <f t="shared" si="2"/>
        <v>0</v>
      </c>
      <c r="M12" s="55"/>
      <c r="N12" s="54">
        <f t="shared" si="3"/>
        <v>15</v>
      </c>
      <c r="O12" s="55"/>
      <c r="P12" s="55"/>
      <c r="Q12" s="55"/>
      <c r="R12" s="13">
        <f t="shared" si="4"/>
        <v>63</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36</v>
      </c>
      <c r="K13" s="45">
        <f t="shared" si="1"/>
        <v>0</v>
      </c>
      <c r="L13" s="45">
        <f t="shared" si="2"/>
        <v>0</v>
      </c>
      <c r="M13" s="55"/>
      <c r="N13" s="54">
        <f t="shared" si="3"/>
        <v>9</v>
      </c>
      <c r="O13" s="55"/>
      <c r="P13" s="55"/>
      <c r="Q13" s="55"/>
      <c r="R13" s="13">
        <f t="shared" si="4"/>
        <v>36</v>
      </c>
      <c r="S13" s="14" t="str">
        <f t="shared" si="0"/>
        <v>OK</v>
      </c>
      <c r="T13" s="28"/>
      <c r="U13" s="32"/>
      <c r="V13" s="28"/>
      <c r="W13" s="29"/>
      <c r="X13" s="29"/>
      <c r="Y13" s="29"/>
      <c r="Z13" s="29"/>
      <c r="AA13" s="28"/>
      <c r="AB13" s="28"/>
      <c r="AC13" s="28"/>
      <c r="AD13" s="28"/>
      <c r="AE13" s="28"/>
      <c r="AF13" s="29"/>
      <c r="AG13" s="29"/>
      <c r="AH13" s="29"/>
      <c r="AI13" s="29"/>
      <c r="AJ13" s="29"/>
      <c r="AK13" s="29"/>
    </row>
    <row r="14" spans="1:37" ht="51.75" customHeight="1" x14ac:dyDescent="0.25">
      <c r="A14" s="88">
        <v>11</v>
      </c>
      <c r="B14" s="89" t="s">
        <v>114</v>
      </c>
      <c r="C14" s="167" t="s">
        <v>248</v>
      </c>
      <c r="D14" s="96" t="s">
        <v>125</v>
      </c>
      <c r="E14" s="100">
        <v>1801</v>
      </c>
      <c r="F14" s="104" t="s">
        <v>148</v>
      </c>
      <c r="G14" s="35" t="s">
        <v>174</v>
      </c>
      <c r="H14" s="35" t="s">
        <v>181</v>
      </c>
      <c r="I14" s="107">
        <v>13.49</v>
      </c>
      <c r="J14" s="8"/>
      <c r="K14" s="45">
        <f t="shared" si="1"/>
        <v>0</v>
      </c>
      <c r="L14" s="45">
        <f t="shared" si="2"/>
        <v>0</v>
      </c>
      <c r="M14" s="55"/>
      <c r="N14" s="54">
        <f t="shared" si="3"/>
        <v>0</v>
      </c>
      <c r="O14" s="55"/>
      <c r="P14" s="55"/>
      <c r="Q14" s="55"/>
      <c r="R14" s="13">
        <f t="shared" si="4"/>
        <v>0</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624</v>
      </c>
      <c r="K15" s="45">
        <f t="shared" si="1"/>
        <v>0</v>
      </c>
      <c r="L15" s="45">
        <f t="shared" si="2"/>
        <v>0</v>
      </c>
      <c r="M15" s="55"/>
      <c r="N15" s="54">
        <f t="shared" si="3"/>
        <v>156</v>
      </c>
      <c r="O15" s="55"/>
      <c r="P15" s="55"/>
      <c r="Q15" s="55"/>
      <c r="R15" s="13">
        <f t="shared" si="4"/>
        <v>624</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1124</v>
      </c>
      <c r="K16" s="45">
        <f t="shared" si="1"/>
        <v>0</v>
      </c>
      <c r="L16" s="45">
        <f t="shared" si="2"/>
        <v>0</v>
      </c>
      <c r="M16" s="55"/>
      <c r="N16" s="54">
        <f t="shared" si="3"/>
        <v>281</v>
      </c>
      <c r="O16" s="55"/>
      <c r="P16" s="55"/>
      <c r="Q16" s="55"/>
      <c r="R16" s="13">
        <f t="shared" si="4"/>
        <v>1124</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144</v>
      </c>
      <c r="K17" s="45">
        <f t="shared" si="1"/>
        <v>0</v>
      </c>
      <c r="L17" s="45">
        <f t="shared" si="2"/>
        <v>0</v>
      </c>
      <c r="M17" s="55"/>
      <c r="N17" s="54">
        <f t="shared" si="3"/>
        <v>36</v>
      </c>
      <c r="O17" s="55"/>
      <c r="P17" s="55"/>
      <c r="Q17" s="55"/>
      <c r="R17" s="13">
        <f t="shared" si="4"/>
        <v>144</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436</v>
      </c>
      <c r="K18" s="45">
        <f t="shared" si="1"/>
        <v>0</v>
      </c>
      <c r="L18" s="45">
        <f t="shared" si="2"/>
        <v>0</v>
      </c>
      <c r="M18" s="55"/>
      <c r="N18" s="54">
        <f t="shared" si="3"/>
        <v>109</v>
      </c>
      <c r="O18" s="55"/>
      <c r="P18" s="55"/>
      <c r="Q18" s="55"/>
      <c r="R18" s="13">
        <f t="shared" si="4"/>
        <v>436</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124</v>
      </c>
      <c r="K19" s="45">
        <f t="shared" si="1"/>
        <v>0</v>
      </c>
      <c r="L19" s="45">
        <f t="shared" si="2"/>
        <v>0</v>
      </c>
      <c r="M19" s="55"/>
      <c r="N19" s="54">
        <f t="shared" si="3"/>
        <v>31</v>
      </c>
      <c r="O19" s="55"/>
      <c r="P19" s="55"/>
      <c r="Q19" s="55"/>
      <c r="R19" s="13">
        <f t="shared" si="4"/>
        <v>124</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250</v>
      </c>
      <c r="K20" s="45">
        <f t="shared" si="1"/>
        <v>0</v>
      </c>
      <c r="L20" s="45">
        <f t="shared" si="2"/>
        <v>0</v>
      </c>
      <c r="M20" s="55"/>
      <c r="N20" s="54">
        <f t="shared" si="3"/>
        <v>62</v>
      </c>
      <c r="O20" s="55"/>
      <c r="P20" s="55"/>
      <c r="Q20" s="55"/>
      <c r="R20" s="13">
        <f t="shared" si="4"/>
        <v>250</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180</v>
      </c>
      <c r="K21" s="45">
        <f t="shared" si="1"/>
        <v>0</v>
      </c>
      <c r="L21" s="45">
        <f t="shared" si="2"/>
        <v>0</v>
      </c>
      <c r="M21" s="55"/>
      <c r="N21" s="54">
        <f t="shared" si="3"/>
        <v>45</v>
      </c>
      <c r="O21" s="55"/>
      <c r="P21" s="55"/>
      <c r="Q21" s="55"/>
      <c r="R21" s="13">
        <f t="shared" si="4"/>
        <v>180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124</v>
      </c>
      <c r="K22" s="45">
        <f t="shared" si="1"/>
        <v>0</v>
      </c>
      <c r="L22" s="45">
        <f t="shared" si="2"/>
        <v>0</v>
      </c>
      <c r="M22" s="55"/>
      <c r="N22" s="54">
        <f t="shared" si="3"/>
        <v>31</v>
      </c>
      <c r="O22" s="55"/>
      <c r="P22" s="55"/>
      <c r="Q22" s="55"/>
      <c r="R22" s="13">
        <f t="shared" si="4"/>
        <v>124</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250</v>
      </c>
      <c r="K23" s="45">
        <f t="shared" si="1"/>
        <v>0</v>
      </c>
      <c r="L23" s="45">
        <f t="shared" si="2"/>
        <v>0</v>
      </c>
      <c r="M23" s="55"/>
      <c r="N23" s="54">
        <f t="shared" si="3"/>
        <v>62</v>
      </c>
      <c r="O23" s="55"/>
      <c r="P23" s="55"/>
      <c r="Q23" s="55"/>
      <c r="R23" s="13">
        <f t="shared" si="4"/>
        <v>250</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60</v>
      </c>
      <c r="K24" s="45">
        <f t="shared" si="1"/>
        <v>0</v>
      </c>
      <c r="L24" s="45">
        <f t="shared" si="2"/>
        <v>0</v>
      </c>
      <c r="M24" s="55"/>
      <c r="N24" s="54">
        <f t="shared" si="3"/>
        <v>15</v>
      </c>
      <c r="O24" s="55"/>
      <c r="P24" s="55"/>
      <c r="Q24" s="55"/>
      <c r="R24" s="13">
        <f t="shared" si="4"/>
        <v>60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60</v>
      </c>
      <c r="K25" s="45">
        <f t="shared" si="1"/>
        <v>0</v>
      </c>
      <c r="L25" s="45">
        <f t="shared" si="2"/>
        <v>0</v>
      </c>
      <c r="M25" s="55"/>
      <c r="N25" s="54">
        <f t="shared" si="3"/>
        <v>15</v>
      </c>
      <c r="O25" s="55"/>
      <c r="P25" s="55"/>
      <c r="Q25" s="55"/>
      <c r="R25" s="13">
        <f t="shared" si="4"/>
        <v>60</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15</v>
      </c>
      <c r="K26" s="45">
        <f t="shared" si="1"/>
        <v>0</v>
      </c>
      <c r="L26" s="45">
        <f t="shared" si="2"/>
        <v>0</v>
      </c>
      <c r="M26" s="55"/>
      <c r="N26" s="54">
        <f t="shared" si="3"/>
        <v>3</v>
      </c>
      <c r="O26" s="55"/>
      <c r="P26" s="55"/>
      <c r="Q26" s="55"/>
      <c r="R26" s="13">
        <f t="shared" si="4"/>
        <v>15</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125</v>
      </c>
      <c r="K27" s="45">
        <f t="shared" si="1"/>
        <v>0</v>
      </c>
      <c r="L27" s="45">
        <f t="shared" si="2"/>
        <v>0</v>
      </c>
      <c r="M27" s="55"/>
      <c r="N27" s="54">
        <f t="shared" si="3"/>
        <v>31</v>
      </c>
      <c r="O27" s="55"/>
      <c r="P27" s="55"/>
      <c r="Q27" s="55"/>
      <c r="R27" s="13">
        <f t="shared" si="4"/>
        <v>125</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94</v>
      </c>
      <c r="K28" s="45">
        <f t="shared" si="1"/>
        <v>0</v>
      </c>
      <c r="L28" s="45">
        <f t="shared" si="2"/>
        <v>0</v>
      </c>
      <c r="M28" s="55"/>
      <c r="N28" s="54">
        <f t="shared" si="3"/>
        <v>23</v>
      </c>
      <c r="O28" s="55"/>
      <c r="P28" s="55"/>
      <c r="Q28" s="55"/>
      <c r="R28" s="13">
        <f t="shared" si="4"/>
        <v>94</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32</v>
      </c>
      <c r="K29" s="45">
        <f t="shared" si="1"/>
        <v>0</v>
      </c>
      <c r="L29" s="45">
        <f t="shared" si="2"/>
        <v>0</v>
      </c>
      <c r="M29" s="55"/>
      <c r="N29" s="54">
        <f t="shared" si="3"/>
        <v>8</v>
      </c>
      <c r="O29" s="55"/>
      <c r="P29" s="55"/>
      <c r="Q29" s="55"/>
      <c r="R29" s="13">
        <f t="shared" si="4"/>
        <v>32</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624</v>
      </c>
      <c r="K30" s="45">
        <f t="shared" si="1"/>
        <v>0</v>
      </c>
      <c r="L30" s="45">
        <f t="shared" si="2"/>
        <v>0</v>
      </c>
      <c r="M30" s="55"/>
      <c r="N30" s="54">
        <f t="shared" si="3"/>
        <v>156</v>
      </c>
      <c r="O30" s="55"/>
      <c r="P30" s="55"/>
      <c r="Q30" s="55"/>
      <c r="R30" s="13">
        <f t="shared" si="4"/>
        <v>624</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3</v>
      </c>
      <c r="K31" s="45">
        <f t="shared" si="1"/>
        <v>0</v>
      </c>
      <c r="L31" s="45">
        <f t="shared" si="2"/>
        <v>0</v>
      </c>
      <c r="M31" s="55"/>
      <c r="N31" s="54">
        <f t="shared" si="3"/>
        <v>0</v>
      </c>
      <c r="O31" s="55"/>
      <c r="P31" s="55"/>
      <c r="Q31" s="55"/>
      <c r="R31" s="13">
        <f t="shared" si="4"/>
        <v>3</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30</v>
      </c>
      <c r="K32" s="45">
        <f t="shared" si="1"/>
        <v>0</v>
      </c>
      <c r="L32" s="45">
        <f t="shared" si="2"/>
        <v>0</v>
      </c>
      <c r="M32" s="55"/>
      <c r="N32" s="54">
        <f t="shared" si="3"/>
        <v>7</v>
      </c>
      <c r="O32" s="55"/>
      <c r="P32" s="55"/>
      <c r="Q32" s="55"/>
      <c r="R32" s="13">
        <f t="shared" si="4"/>
        <v>30</v>
      </c>
      <c r="S32" s="14" t="str">
        <f t="shared" si="0"/>
        <v>OK</v>
      </c>
      <c r="T32" s="28"/>
      <c r="U32" s="32"/>
      <c r="V32" s="28"/>
      <c r="W32" s="29"/>
      <c r="X32" s="29"/>
      <c r="Y32" s="29"/>
      <c r="Z32" s="29"/>
      <c r="AA32" s="28"/>
      <c r="AB32" s="28"/>
      <c r="AC32" s="28"/>
      <c r="AD32" s="28"/>
      <c r="AE32" s="28"/>
      <c r="AF32" s="29"/>
      <c r="AG32" s="29"/>
      <c r="AH32" s="29"/>
      <c r="AI32" s="29"/>
      <c r="AJ32" s="29"/>
      <c r="AK32" s="29"/>
    </row>
    <row r="33" spans="1:37" ht="39.950000000000003" customHeight="1" x14ac:dyDescent="0.25">
      <c r="A33" s="90">
        <v>30</v>
      </c>
      <c r="B33" s="91" t="s">
        <v>118</v>
      </c>
      <c r="C33" s="148" t="s">
        <v>232</v>
      </c>
      <c r="D33" s="98" t="s">
        <v>136</v>
      </c>
      <c r="E33" s="101">
        <v>1504</v>
      </c>
      <c r="F33" s="105" t="s">
        <v>167</v>
      </c>
      <c r="G33" s="106" t="s">
        <v>179</v>
      </c>
      <c r="H33" s="106" t="s">
        <v>183</v>
      </c>
      <c r="I33" s="108">
        <v>5</v>
      </c>
      <c r="J33" s="8">
        <v>50</v>
      </c>
      <c r="K33" s="45">
        <f t="shared" si="1"/>
        <v>0</v>
      </c>
      <c r="L33" s="45">
        <f t="shared" si="2"/>
        <v>0</v>
      </c>
      <c r="M33" s="55"/>
      <c r="N33" s="54">
        <f t="shared" si="3"/>
        <v>12</v>
      </c>
      <c r="O33" s="55"/>
      <c r="P33" s="55"/>
      <c r="Q33" s="55"/>
      <c r="R33" s="13">
        <f t="shared" si="4"/>
        <v>50</v>
      </c>
      <c r="S33" s="14" t="str">
        <f t="shared" si="0"/>
        <v>OK</v>
      </c>
      <c r="T33" s="28"/>
      <c r="U33" s="32"/>
      <c r="V33" s="28"/>
      <c r="W33" s="29"/>
      <c r="X33" s="29"/>
      <c r="Y33" s="29"/>
      <c r="Z33" s="29"/>
      <c r="AA33" s="28"/>
      <c r="AB33" s="28"/>
      <c r="AC33" s="28"/>
      <c r="AD33" s="28"/>
      <c r="AE33" s="28"/>
      <c r="AF33" s="29"/>
      <c r="AG33" s="29"/>
      <c r="AH33" s="29"/>
      <c r="AI33" s="29"/>
      <c r="AJ33" s="29"/>
      <c r="AK33" s="29"/>
    </row>
    <row r="34" spans="1:37" ht="39.950000000000003" customHeight="1" x14ac:dyDescent="0.25">
      <c r="A34" s="88">
        <v>31</v>
      </c>
      <c r="B34" s="89" t="s">
        <v>121</v>
      </c>
      <c r="C34" s="167" t="s">
        <v>267</v>
      </c>
      <c r="D34" s="96" t="s">
        <v>137</v>
      </c>
      <c r="E34" s="100">
        <v>1504</v>
      </c>
      <c r="F34" s="104" t="s">
        <v>168</v>
      </c>
      <c r="G34" s="35" t="s">
        <v>180</v>
      </c>
      <c r="H34" s="35" t="s">
        <v>183</v>
      </c>
      <c r="I34" s="107">
        <v>5.14</v>
      </c>
      <c r="J34" s="8">
        <v>100</v>
      </c>
      <c r="K34" s="45">
        <f t="shared" si="1"/>
        <v>0</v>
      </c>
      <c r="L34" s="45">
        <f t="shared" si="2"/>
        <v>0</v>
      </c>
      <c r="M34" s="55"/>
      <c r="N34" s="54">
        <f t="shared" si="3"/>
        <v>25</v>
      </c>
      <c r="O34" s="55"/>
      <c r="P34" s="55"/>
      <c r="Q34" s="55"/>
      <c r="R34" s="13">
        <f t="shared" si="4"/>
        <v>100</v>
      </c>
      <c r="S34" s="14" t="str">
        <f t="shared" si="0"/>
        <v>OK</v>
      </c>
      <c r="T34" s="28"/>
      <c r="U34" s="32"/>
      <c r="V34" s="28"/>
      <c r="W34" s="29"/>
      <c r="X34" s="29"/>
      <c r="Y34" s="29"/>
      <c r="Z34" s="29"/>
      <c r="AA34" s="28"/>
      <c r="AB34" s="28"/>
      <c r="AC34" s="28"/>
      <c r="AD34" s="28"/>
      <c r="AE34" s="28"/>
      <c r="AF34" s="29"/>
      <c r="AG34" s="29"/>
      <c r="AH34" s="29"/>
      <c r="AI34" s="29"/>
      <c r="AJ34" s="29"/>
      <c r="AK34" s="29"/>
    </row>
    <row r="35" spans="1:37" ht="39.950000000000003" customHeight="1" x14ac:dyDescent="0.25">
      <c r="A35" s="90">
        <v>32</v>
      </c>
      <c r="B35" s="91" t="s">
        <v>122</v>
      </c>
      <c r="C35" s="168" t="s">
        <v>268</v>
      </c>
      <c r="D35" s="97" t="s">
        <v>138</v>
      </c>
      <c r="E35" s="101">
        <v>1602</v>
      </c>
      <c r="F35" s="105" t="s">
        <v>169</v>
      </c>
      <c r="G35" s="106" t="s">
        <v>173</v>
      </c>
      <c r="H35" s="106" t="s">
        <v>184</v>
      </c>
      <c r="I35" s="108">
        <v>150</v>
      </c>
      <c r="J35" s="8">
        <v>6</v>
      </c>
      <c r="K35" s="45">
        <f t="shared" si="1"/>
        <v>0</v>
      </c>
      <c r="L35" s="45">
        <f t="shared" si="2"/>
        <v>0</v>
      </c>
      <c r="M35" s="55"/>
      <c r="N35" s="54">
        <f t="shared" si="3"/>
        <v>1</v>
      </c>
      <c r="O35" s="55"/>
      <c r="P35" s="55"/>
      <c r="Q35" s="55"/>
      <c r="R35" s="13">
        <f t="shared" si="4"/>
        <v>6</v>
      </c>
      <c r="S35" s="14" t="str">
        <f t="shared" si="0"/>
        <v>OK</v>
      </c>
      <c r="T35" s="28"/>
      <c r="U35" s="32"/>
      <c r="V35" s="28"/>
      <c r="W35" s="29"/>
      <c r="X35" s="29"/>
      <c r="Y35" s="29"/>
      <c r="Z35" s="29"/>
      <c r="AA35" s="28"/>
      <c r="AB35" s="28"/>
      <c r="AC35" s="28"/>
      <c r="AD35" s="28"/>
      <c r="AE35" s="28"/>
      <c r="AF35" s="29"/>
      <c r="AG35" s="29"/>
      <c r="AH35" s="29"/>
      <c r="AI35" s="29"/>
      <c r="AJ35" s="29"/>
      <c r="AK35" s="29"/>
    </row>
    <row r="36" spans="1:37" ht="39.950000000000003" customHeight="1" x14ac:dyDescent="0.25">
      <c r="A36" s="88">
        <v>33</v>
      </c>
      <c r="B36" s="89" t="s">
        <v>122</v>
      </c>
      <c r="C36" s="167" t="s">
        <v>269</v>
      </c>
      <c r="D36" s="96" t="s">
        <v>138</v>
      </c>
      <c r="E36" s="100">
        <v>1602</v>
      </c>
      <c r="F36" s="104" t="s">
        <v>170</v>
      </c>
      <c r="G36" s="35" t="s">
        <v>173</v>
      </c>
      <c r="H36" s="35" t="s">
        <v>184</v>
      </c>
      <c r="I36" s="107">
        <v>315</v>
      </c>
      <c r="J36" s="8">
        <v>8</v>
      </c>
      <c r="K36" s="45">
        <f t="shared" si="1"/>
        <v>0</v>
      </c>
      <c r="L36" s="45">
        <f t="shared" si="2"/>
        <v>0</v>
      </c>
      <c r="M36" s="55"/>
      <c r="N36" s="54">
        <f t="shared" si="3"/>
        <v>2</v>
      </c>
      <c r="O36" s="55"/>
      <c r="P36" s="55"/>
      <c r="Q36" s="55"/>
      <c r="R36" s="13">
        <f t="shared" si="4"/>
        <v>8</v>
      </c>
      <c r="S36" s="14" t="str">
        <f t="shared" si="0"/>
        <v>OK</v>
      </c>
      <c r="T36" s="28"/>
      <c r="U36" s="32"/>
      <c r="V36" s="28"/>
      <c r="W36" s="29"/>
      <c r="X36" s="29"/>
      <c r="Y36" s="29"/>
      <c r="Z36" s="29"/>
      <c r="AA36" s="28"/>
      <c r="AB36" s="28"/>
      <c r="AC36" s="28"/>
      <c r="AD36" s="28"/>
      <c r="AE36" s="28"/>
      <c r="AF36" s="29"/>
      <c r="AG36" s="29"/>
      <c r="AH36" s="29"/>
      <c r="AI36" s="29"/>
      <c r="AJ36" s="29"/>
      <c r="AK36" s="29"/>
    </row>
    <row r="37" spans="1:37" ht="39.950000000000003" customHeight="1" x14ac:dyDescent="0.25">
      <c r="A37" s="94">
        <v>34</v>
      </c>
      <c r="B37" s="95" t="s">
        <v>122</v>
      </c>
      <c r="C37" s="168" t="s">
        <v>270</v>
      </c>
      <c r="D37" s="99" t="s">
        <v>138</v>
      </c>
      <c r="E37" s="103">
        <v>1806</v>
      </c>
      <c r="F37" s="105" t="s">
        <v>171</v>
      </c>
      <c r="G37" s="106" t="s">
        <v>173</v>
      </c>
      <c r="H37" s="106" t="s">
        <v>184</v>
      </c>
      <c r="I37" s="109">
        <v>780</v>
      </c>
      <c r="J37" s="8">
        <v>3</v>
      </c>
      <c r="K37" s="45">
        <f t="shared" si="1"/>
        <v>0</v>
      </c>
      <c r="L37" s="45">
        <f t="shared" si="2"/>
        <v>0</v>
      </c>
      <c r="M37" s="55"/>
      <c r="N37" s="54">
        <f t="shared" si="3"/>
        <v>0</v>
      </c>
      <c r="O37" s="55"/>
      <c r="P37" s="55"/>
      <c r="Q37" s="55"/>
      <c r="R37" s="13">
        <f t="shared" si="4"/>
        <v>3</v>
      </c>
      <c r="S37" s="14" t="str">
        <f t="shared" si="0"/>
        <v>OK</v>
      </c>
      <c r="T37" s="28"/>
      <c r="U37" s="32"/>
      <c r="V37" s="28"/>
      <c r="W37" s="29"/>
      <c r="X37" s="29"/>
      <c r="Y37" s="29"/>
      <c r="Z37" s="29"/>
      <c r="AA37" s="28"/>
      <c r="AB37" s="28"/>
      <c r="AC37" s="28"/>
      <c r="AD37" s="28"/>
      <c r="AE37" s="28"/>
      <c r="AF37" s="29"/>
      <c r="AG37" s="29"/>
      <c r="AH37" s="29"/>
      <c r="AI37" s="29"/>
      <c r="AJ37" s="29"/>
      <c r="AK37" s="29"/>
    </row>
    <row r="38" spans="1:37" ht="39.950000000000003" customHeight="1" x14ac:dyDescent="0.25">
      <c r="J38" s="164">
        <f>SUM(J4:J37)</f>
        <v>12755</v>
      </c>
      <c r="R38" s="165">
        <f>SUM(R4:R37)</f>
        <v>12755</v>
      </c>
      <c r="S38" s="5" t="str">
        <f t="shared" si="0"/>
        <v>OK</v>
      </c>
      <c r="T38" s="163">
        <f>SUMPRODUCT($I$4:$I$37,T4:T37)</f>
        <v>0</v>
      </c>
      <c r="U38" s="163">
        <f t="shared" ref="U38:AK38" si="5">SUMPRODUCT($I$4:$I$37,U4:U37)</f>
        <v>0</v>
      </c>
      <c r="V38" s="163">
        <f t="shared" si="5"/>
        <v>0</v>
      </c>
      <c r="W38" s="163">
        <f t="shared" si="5"/>
        <v>0</v>
      </c>
      <c r="X38" s="163">
        <f t="shared" si="5"/>
        <v>0</v>
      </c>
      <c r="Y38" s="163">
        <f t="shared" si="5"/>
        <v>0</v>
      </c>
      <c r="Z38" s="163">
        <f t="shared" si="5"/>
        <v>0</v>
      </c>
      <c r="AA38" s="163">
        <f t="shared" si="5"/>
        <v>0</v>
      </c>
      <c r="AB38" s="163">
        <f t="shared" si="5"/>
        <v>0</v>
      </c>
      <c r="AC38" s="163">
        <f t="shared" si="5"/>
        <v>0</v>
      </c>
      <c r="AD38" s="163">
        <f t="shared" si="5"/>
        <v>0</v>
      </c>
      <c r="AE38" s="163">
        <f t="shared" si="5"/>
        <v>0</v>
      </c>
      <c r="AF38" s="163">
        <f t="shared" si="5"/>
        <v>0</v>
      </c>
      <c r="AG38" s="163">
        <f t="shared" si="5"/>
        <v>0</v>
      </c>
      <c r="AH38" s="163">
        <f t="shared" si="5"/>
        <v>0</v>
      </c>
      <c r="AI38" s="163">
        <f t="shared" si="5"/>
        <v>0</v>
      </c>
      <c r="AJ38" s="163">
        <f t="shared" si="5"/>
        <v>0</v>
      </c>
      <c r="AK38" s="163">
        <f t="shared" si="5"/>
        <v>0</v>
      </c>
    </row>
    <row r="39" spans="1:37" ht="39.950000000000003" customHeight="1" x14ac:dyDescent="0.25">
      <c r="J39" s="83">
        <f>SUMPRODUCT($I$4:$I$37,J4:J37)</f>
        <v>91580.959999999992</v>
      </c>
      <c r="K39" s="83">
        <f>SUMPRODUCT($I$4:$I$37,K4:K37)</f>
        <v>0</v>
      </c>
      <c r="L39" s="83">
        <f>SUMPRODUCT($I$4:$I$37,L4:L37)</f>
        <v>0</v>
      </c>
    </row>
    <row r="40" spans="1:37" ht="39.950000000000003" customHeight="1" x14ac:dyDescent="0.25"/>
    <row r="41" spans="1:37" ht="39.950000000000003" customHeight="1" x14ac:dyDescent="0.25"/>
    <row r="42" spans="1:37" ht="39.950000000000003" customHeight="1" x14ac:dyDescent="0.25"/>
    <row r="43" spans="1:37" ht="39.950000000000003" customHeight="1" x14ac:dyDescent="0.25"/>
    <row r="44" spans="1:37" ht="39.950000000000003" customHeight="1" x14ac:dyDescent="0.25"/>
    <row r="45" spans="1:37" ht="39.950000000000003" customHeight="1" x14ac:dyDescent="0.25"/>
    <row r="46" spans="1:37" ht="39.950000000000003" customHeight="1" x14ac:dyDescent="0.25"/>
    <row r="47" spans="1:37" ht="39.950000000000003" customHeight="1" x14ac:dyDescent="0.25"/>
    <row r="48" spans="1:37" ht="39.950000000000003" customHeight="1" x14ac:dyDescent="0.25"/>
    <row r="49" ht="39.950000000000003" customHeight="1" x14ac:dyDescent="0.25"/>
    <row r="50" ht="39.950000000000003" customHeight="1" x14ac:dyDescent="0.25"/>
    <row r="51" ht="39.950000000000003" customHeight="1" x14ac:dyDescent="0.25"/>
    <row r="52" ht="39.950000000000003" customHeight="1" x14ac:dyDescent="0.25"/>
    <row r="53" ht="39.950000000000003" customHeight="1" x14ac:dyDescent="0.25"/>
    <row r="54" ht="39.950000000000003" customHeight="1" x14ac:dyDescent="0.25"/>
    <row r="55" ht="39.950000000000003" customHeight="1" x14ac:dyDescent="0.25"/>
    <row r="56" ht="39.950000000000003" customHeight="1" x14ac:dyDescent="0.25"/>
    <row r="57" ht="39.950000000000003" customHeight="1" x14ac:dyDescent="0.25"/>
    <row r="58" ht="39.950000000000003" customHeight="1" x14ac:dyDescent="0.25"/>
    <row r="59" ht="39.950000000000003" customHeight="1" x14ac:dyDescent="0.25"/>
    <row r="60" ht="39.950000000000003" customHeight="1" x14ac:dyDescent="0.25"/>
    <row r="61" ht="39.950000000000003" customHeight="1" x14ac:dyDescent="0.25"/>
    <row r="62" ht="39.950000000000003" customHeight="1" x14ac:dyDescent="0.25"/>
    <row r="63" ht="39.950000000000003" customHeight="1" x14ac:dyDescent="0.25"/>
    <row r="64" ht="39.950000000000003" customHeight="1" x14ac:dyDescent="0.25"/>
    <row r="65" ht="39.950000000000003" customHeight="1" x14ac:dyDescent="0.25"/>
    <row r="66" ht="39.950000000000003" customHeight="1" x14ac:dyDescent="0.25"/>
    <row r="67" ht="39.950000000000003" customHeight="1" x14ac:dyDescent="0.25"/>
    <row r="68" ht="39.950000000000003" customHeight="1" x14ac:dyDescent="0.25"/>
    <row r="69" ht="39.950000000000003" customHeight="1" x14ac:dyDescent="0.25"/>
    <row r="70" ht="39.950000000000003" customHeight="1" x14ac:dyDescent="0.25"/>
    <row r="71" ht="39.950000000000003" customHeight="1" x14ac:dyDescent="0.25"/>
    <row r="72" ht="39.950000000000003" customHeight="1" x14ac:dyDescent="0.25"/>
    <row r="73" ht="39.950000000000003" customHeight="1" x14ac:dyDescent="0.25"/>
    <row r="74" ht="39.950000000000003" customHeight="1" x14ac:dyDescent="0.25"/>
    <row r="75" ht="39.950000000000003" customHeight="1" x14ac:dyDescent="0.25"/>
    <row r="76" ht="39.950000000000003" customHeight="1" x14ac:dyDescent="0.25"/>
    <row r="77" ht="39.950000000000003" customHeight="1" x14ac:dyDescent="0.25"/>
    <row r="78" ht="39.950000000000003" customHeight="1" x14ac:dyDescent="0.25"/>
    <row r="79" ht="39.950000000000003" customHeight="1" x14ac:dyDescent="0.25"/>
    <row r="80" ht="39.950000000000003" customHeight="1" x14ac:dyDescent="0.25"/>
    <row r="81" ht="39.950000000000003" customHeight="1" x14ac:dyDescent="0.25"/>
    <row r="82" ht="39.950000000000003" customHeight="1" x14ac:dyDescent="0.25"/>
    <row r="83" ht="39.950000000000003" customHeight="1" x14ac:dyDescent="0.25"/>
    <row r="84" ht="39.950000000000003" customHeight="1" x14ac:dyDescent="0.25"/>
    <row r="85" ht="39.950000000000003" customHeight="1" x14ac:dyDescent="0.25"/>
    <row r="86" ht="39.950000000000003" customHeight="1" x14ac:dyDescent="0.25"/>
    <row r="87" ht="39.950000000000003" customHeight="1" x14ac:dyDescent="0.25"/>
    <row r="88" ht="39.950000000000003" customHeight="1" x14ac:dyDescent="0.25"/>
    <row r="89" ht="39.950000000000003" customHeight="1" x14ac:dyDescent="0.25"/>
    <row r="90" ht="39.950000000000003" customHeight="1" x14ac:dyDescent="0.25"/>
    <row r="91" ht="39.950000000000003" customHeight="1" x14ac:dyDescent="0.25"/>
    <row r="92" ht="39.950000000000003" customHeight="1" x14ac:dyDescent="0.25"/>
    <row r="93" ht="39.950000000000003" customHeight="1" x14ac:dyDescent="0.25"/>
    <row r="94" ht="39.950000000000003" customHeight="1" x14ac:dyDescent="0.25"/>
    <row r="95" ht="39.950000000000003" customHeight="1" x14ac:dyDescent="0.25"/>
    <row r="96" ht="39.950000000000003" customHeight="1" x14ac:dyDescent="0.25"/>
    <row r="97" ht="39.950000000000003" customHeight="1" x14ac:dyDescent="0.25"/>
    <row r="98" ht="39.950000000000003" customHeight="1" x14ac:dyDescent="0.25"/>
    <row r="99" ht="39.950000000000003" customHeight="1" x14ac:dyDescent="0.25"/>
    <row r="100" ht="39.950000000000003" customHeight="1" x14ac:dyDescent="0.25"/>
    <row r="101" ht="39.950000000000003" customHeight="1" x14ac:dyDescent="0.25"/>
    <row r="102" ht="39.950000000000003" customHeight="1" x14ac:dyDescent="0.25"/>
    <row r="103" ht="39.950000000000003" customHeight="1" x14ac:dyDescent="0.25"/>
    <row r="104" ht="39.950000000000003" customHeight="1" x14ac:dyDescent="0.25"/>
    <row r="105" ht="39.950000000000003" customHeight="1" x14ac:dyDescent="0.25"/>
    <row r="106" ht="39.950000000000003" customHeight="1" x14ac:dyDescent="0.25"/>
    <row r="107" ht="39.950000000000003" customHeight="1" x14ac:dyDescent="0.25"/>
    <row r="108" ht="39.950000000000003" customHeight="1" x14ac:dyDescent="0.25"/>
    <row r="109" ht="39.950000000000003" customHeight="1" x14ac:dyDescent="0.25"/>
    <row r="110" ht="39.950000000000003" customHeight="1" x14ac:dyDescent="0.25"/>
    <row r="111" ht="39.950000000000003" customHeight="1" x14ac:dyDescent="0.25"/>
    <row r="112" ht="39.950000000000003" customHeight="1" x14ac:dyDescent="0.25"/>
    <row r="113" ht="39.950000000000003" customHeight="1" x14ac:dyDescent="0.25"/>
    <row r="114" ht="39.950000000000003" customHeight="1" x14ac:dyDescent="0.25"/>
    <row r="115" ht="39.950000000000003" customHeight="1" x14ac:dyDescent="0.25"/>
    <row r="116" ht="39.950000000000003" customHeight="1" x14ac:dyDescent="0.25"/>
    <row r="117" ht="39.950000000000003" customHeight="1" x14ac:dyDescent="0.25"/>
    <row r="118" ht="39.950000000000003" customHeight="1" x14ac:dyDescent="0.25"/>
    <row r="119" ht="39.950000000000003" customHeight="1" x14ac:dyDescent="0.25"/>
    <row r="120" ht="39.950000000000003" customHeight="1" x14ac:dyDescent="0.25"/>
    <row r="121" ht="39.950000000000003" customHeight="1" x14ac:dyDescent="0.25"/>
    <row r="122" ht="39.950000000000003" customHeight="1" x14ac:dyDescent="0.25"/>
    <row r="123" ht="39.950000000000003" customHeight="1" x14ac:dyDescent="0.25"/>
    <row r="124" ht="39.950000000000003" customHeight="1" x14ac:dyDescent="0.25"/>
    <row r="125" ht="39.950000000000003" customHeight="1" x14ac:dyDescent="0.25"/>
    <row r="126" ht="39.950000000000003" customHeight="1" x14ac:dyDescent="0.25"/>
    <row r="127" ht="39.950000000000003" customHeight="1" x14ac:dyDescent="0.25"/>
    <row r="128" ht="39.950000000000003" customHeight="1" x14ac:dyDescent="0.25"/>
    <row r="129" ht="39.950000000000003" customHeight="1" x14ac:dyDescent="0.25"/>
    <row r="130" ht="39.950000000000003" customHeight="1" x14ac:dyDescent="0.25"/>
    <row r="131" ht="39.950000000000003" customHeight="1" x14ac:dyDescent="0.25"/>
    <row r="132" ht="39.950000000000003" customHeight="1" x14ac:dyDescent="0.25"/>
    <row r="133" ht="39.950000000000003" customHeight="1" x14ac:dyDescent="0.25"/>
    <row r="134" ht="39.950000000000003" customHeight="1" x14ac:dyDescent="0.25"/>
    <row r="135" ht="39.950000000000003" customHeight="1" x14ac:dyDescent="0.25"/>
    <row r="136" ht="39.950000000000003" customHeight="1" x14ac:dyDescent="0.25"/>
    <row r="137" ht="39.950000000000003" customHeight="1" x14ac:dyDescent="0.25"/>
    <row r="138" ht="39.950000000000003" customHeight="1" x14ac:dyDescent="0.25"/>
    <row r="139" ht="39.950000000000003" customHeight="1" x14ac:dyDescent="0.25"/>
    <row r="140" ht="39.950000000000003" customHeight="1" x14ac:dyDescent="0.25"/>
    <row r="141" ht="39.950000000000003" customHeight="1" x14ac:dyDescent="0.25"/>
    <row r="142" ht="39.950000000000003" customHeight="1" x14ac:dyDescent="0.25"/>
    <row r="143" ht="39.950000000000003" customHeight="1" x14ac:dyDescent="0.25"/>
    <row r="144" ht="39.950000000000003" customHeight="1" x14ac:dyDescent="0.25"/>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sheetData>
  <mergeCells count="22">
    <mergeCell ref="AK1:AK2"/>
    <mergeCell ref="A2:S2"/>
    <mergeCell ref="AH1:AH2"/>
    <mergeCell ref="AI1:AI2"/>
    <mergeCell ref="AJ1:AJ2"/>
    <mergeCell ref="AB1:AB2"/>
    <mergeCell ref="AC1:AC2"/>
    <mergeCell ref="AD1:AD2"/>
    <mergeCell ref="AE1:AE2"/>
    <mergeCell ref="AF1:AF2"/>
    <mergeCell ref="AG1:AG2"/>
    <mergeCell ref="V1:V2"/>
    <mergeCell ref="W1:W2"/>
    <mergeCell ref="X1:X2"/>
    <mergeCell ref="Y1:Y2"/>
    <mergeCell ref="Z1:Z2"/>
    <mergeCell ref="AA1:AA2"/>
    <mergeCell ref="U1:U2"/>
    <mergeCell ref="T1:T2"/>
    <mergeCell ref="K1:S1"/>
    <mergeCell ref="A1:B1"/>
    <mergeCell ref="C1:I1"/>
  </mergeCells>
  <conditionalFormatting sqref="Z4:AE37 T4:V37">
    <cfRule type="cellIs" dxfId="43" priority="1" stopIfTrue="1" operator="greaterThan">
      <formula>0</formula>
    </cfRule>
    <cfRule type="cellIs" dxfId="42" priority="2" stopIfTrue="1" operator="greaterThan">
      <formula>0</formula>
    </cfRule>
    <cfRule type="cellIs" dxfId="41" priority="3" stopIfTrue="1" operator="greaterThan">
      <formula>0</formula>
    </cfRule>
  </conditionalFormatting>
  <hyperlinks>
    <hyperlink ref="D478" r:id="rId1" display="https://www.havan.com.br/mangueira-para-gas-de-cozinha-glp-1-20m-durin-05207.html" xr:uid="{B11AC17A-EA4A-4172-8B1C-66B2A3F5E2BB}"/>
  </hyperlink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L60"/>
  <sheetViews>
    <sheetView zoomScale="70" zoomScaleNormal="70" workbookViewId="0">
      <selection activeCell="H15" sqref="H15"/>
    </sheetView>
  </sheetViews>
  <sheetFormatPr defaultColWidth="9.7109375" defaultRowHeight="39.950000000000003" customHeight="1" x14ac:dyDescent="0.25"/>
  <cols>
    <col min="1" max="1" width="10.7109375" style="1" customWidth="1"/>
    <col min="2" max="2" width="32.5703125" style="19" customWidth="1"/>
    <col min="3" max="3" width="32.28515625" style="23" customWidth="1"/>
    <col min="4" max="4" width="22" style="24" customWidth="1"/>
    <col min="5" max="5" width="19.425781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8" t="s">
        <v>22</v>
      </c>
      <c r="U1" s="228" t="s">
        <v>22</v>
      </c>
      <c r="V1" s="228" t="s">
        <v>22</v>
      </c>
      <c r="W1" s="228"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8" t="s">
        <v>22</v>
      </c>
    </row>
    <row r="2" spans="1:37" ht="39.950000000000003" customHeight="1" x14ac:dyDescent="0.25">
      <c r="A2" s="226" t="s">
        <v>272</v>
      </c>
      <c r="B2" s="227"/>
      <c r="C2" s="226"/>
      <c r="D2" s="226"/>
      <c r="E2" s="226"/>
      <c r="F2" s="226"/>
      <c r="G2" s="226"/>
      <c r="H2" s="226"/>
      <c r="I2" s="226"/>
      <c r="J2" s="226"/>
      <c r="K2" s="226"/>
      <c r="L2" s="227"/>
      <c r="M2" s="227"/>
      <c r="N2" s="227"/>
      <c r="O2" s="227"/>
      <c r="P2" s="227"/>
      <c r="Q2" s="227"/>
      <c r="R2" s="227"/>
      <c r="S2" s="227"/>
      <c r="T2" s="229"/>
      <c r="U2" s="229"/>
      <c r="V2" s="229"/>
      <c r="W2" s="229"/>
      <c r="X2" s="225"/>
      <c r="Y2" s="225"/>
      <c r="Z2" s="225"/>
      <c r="AA2" s="225"/>
      <c r="AB2" s="225"/>
      <c r="AC2" s="225"/>
      <c r="AD2" s="225"/>
      <c r="AE2" s="225"/>
      <c r="AF2" s="225"/>
      <c r="AG2" s="225"/>
      <c r="AH2" s="225"/>
      <c r="AI2" s="225"/>
      <c r="AJ2" s="225"/>
      <c r="AK2" s="229"/>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2192</v>
      </c>
      <c r="K4" s="45">
        <f>IF(SUM(T4:AK4)&gt;J4+M4,J4+M4,SUM(T4:AK4))</f>
        <v>0</v>
      </c>
      <c r="L4" s="45">
        <f>(SUM(T4:AK4))</f>
        <v>0</v>
      </c>
      <c r="M4" s="55"/>
      <c r="N4" s="54">
        <f>ROUND(IF(J4*0.25-0.5&lt;0,0,J4*0.25-0.5),0)-Q4-O4</f>
        <v>548</v>
      </c>
      <c r="O4" s="55"/>
      <c r="P4" s="55"/>
      <c r="Q4" s="55"/>
      <c r="R4" s="13">
        <f>J4+M4+O4+P4-L4</f>
        <v>2192</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860</v>
      </c>
      <c r="K5" s="45">
        <f t="shared" ref="K5:K37" si="1">IF(SUM(T5:AK5)&gt;J5+M5,J5+M5,SUM(T5:AK5))</f>
        <v>0</v>
      </c>
      <c r="L5" s="45">
        <f t="shared" ref="L5:L37" si="2">(SUM(T5:AK5))</f>
        <v>0</v>
      </c>
      <c r="M5" s="55"/>
      <c r="N5" s="54">
        <f t="shared" ref="N5:N37" si="3">ROUND(IF(J5*0.25-0.5&lt;0,0,J5*0.25-0.5),0)-Q5-O5</f>
        <v>215</v>
      </c>
      <c r="O5" s="55"/>
      <c r="P5" s="55"/>
      <c r="Q5" s="55"/>
      <c r="R5" s="13">
        <f t="shared" ref="R5:R37" si="4">J5+M5+O5+P5-L5</f>
        <v>860</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v>1584</v>
      </c>
      <c r="K6" s="45">
        <f t="shared" si="1"/>
        <v>0</v>
      </c>
      <c r="L6" s="45">
        <f t="shared" si="2"/>
        <v>0</v>
      </c>
      <c r="M6" s="55"/>
      <c r="N6" s="54">
        <f t="shared" si="3"/>
        <v>396</v>
      </c>
      <c r="O6" s="55"/>
      <c r="P6" s="55"/>
      <c r="Q6" s="55"/>
      <c r="R6" s="13">
        <f t="shared" si="4"/>
        <v>1584</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c r="K7" s="45">
        <f t="shared" si="1"/>
        <v>0</v>
      </c>
      <c r="L7" s="45">
        <f t="shared" si="2"/>
        <v>0</v>
      </c>
      <c r="M7" s="55"/>
      <c r="N7" s="54">
        <f t="shared" si="3"/>
        <v>0</v>
      </c>
      <c r="O7" s="55"/>
      <c r="P7" s="55"/>
      <c r="Q7" s="55"/>
      <c r="R7" s="13">
        <f t="shared" si="4"/>
        <v>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143</v>
      </c>
      <c r="K8" s="45">
        <f t="shared" si="1"/>
        <v>0</v>
      </c>
      <c r="L8" s="45">
        <f t="shared" si="2"/>
        <v>0</v>
      </c>
      <c r="M8" s="55"/>
      <c r="N8" s="54">
        <f t="shared" si="3"/>
        <v>35</v>
      </c>
      <c r="O8" s="55"/>
      <c r="P8" s="55"/>
      <c r="Q8" s="55"/>
      <c r="R8" s="13">
        <f t="shared" si="4"/>
        <v>143</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794</v>
      </c>
      <c r="K10" s="45">
        <f t="shared" si="1"/>
        <v>0</v>
      </c>
      <c r="L10" s="45">
        <f t="shared" si="2"/>
        <v>0</v>
      </c>
      <c r="M10" s="55"/>
      <c r="N10" s="54">
        <f t="shared" si="3"/>
        <v>198</v>
      </c>
      <c r="O10" s="55"/>
      <c r="P10" s="55"/>
      <c r="Q10" s="55"/>
      <c r="R10" s="13">
        <f t="shared" si="4"/>
        <v>794</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v>14</v>
      </c>
      <c r="K11" s="45">
        <f t="shared" si="1"/>
        <v>0</v>
      </c>
      <c r="L11" s="45">
        <f t="shared" si="2"/>
        <v>0</v>
      </c>
      <c r="M11" s="55"/>
      <c r="N11" s="54">
        <f t="shared" si="3"/>
        <v>3</v>
      </c>
      <c r="O11" s="55"/>
      <c r="P11" s="55"/>
      <c r="Q11" s="55"/>
      <c r="R11" s="13">
        <f t="shared" si="4"/>
        <v>14</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v>14</v>
      </c>
      <c r="K12" s="45">
        <f t="shared" si="1"/>
        <v>0</v>
      </c>
      <c r="L12" s="45">
        <f t="shared" si="2"/>
        <v>0</v>
      </c>
      <c r="M12" s="55"/>
      <c r="N12" s="54">
        <f t="shared" si="3"/>
        <v>3</v>
      </c>
      <c r="O12" s="55"/>
      <c r="P12" s="55"/>
      <c r="Q12" s="55"/>
      <c r="R12" s="13">
        <f t="shared" si="4"/>
        <v>14</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5</v>
      </c>
      <c r="K13" s="45">
        <f t="shared" si="1"/>
        <v>0</v>
      </c>
      <c r="L13" s="45">
        <f t="shared" si="2"/>
        <v>0</v>
      </c>
      <c r="M13" s="55"/>
      <c r="N13" s="54">
        <f t="shared" si="3"/>
        <v>1</v>
      </c>
      <c r="O13" s="55"/>
      <c r="P13" s="55"/>
      <c r="Q13" s="55"/>
      <c r="R13" s="13">
        <f t="shared" si="4"/>
        <v>5</v>
      </c>
      <c r="S13" s="14" t="str">
        <f t="shared" si="0"/>
        <v>OK</v>
      </c>
      <c r="T13" s="28"/>
      <c r="U13" s="32"/>
      <c r="V13" s="28"/>
      <c r="W13" s="29"/>
      <c r="X13" s="29"/>
      <c r="Y13" s="29"/>
      <c r="Z13" s="29"/>
      <c r="AA13" s="28"/>
      <c r="AB13" s="28"/>
      <c r="AC13" s="28"/>
      <c r="AD13" s="28"/>
      <c r="AE13" s="28"/>
      <c r="AF13" s="29"/>
      <c r="AG13" s="29"/>
      <c r="AH13" s="29"/>
      <c r="AI13" s="29"/>
      <c r="AJ13" s="29"/>
      <c r="AK13" s="29"/>
    </row>
    <row r="14" spans="1:37" ht="55.5" customHeight="1" x14ac:dyDescent="0.25">
      <c r="A14" s="88">
        <v>11</v>
      </c>
      <c r="B14" s="89" t="s">
        <v>114</v>
      </c>
      <c r="C14" s="167" t="s">
        <v>248</v>
      </c>
      <c r="D14" s="96" t="s">
        <v>125</v>
      </c>
      <c r="E14" s="100">
        <v>1801</v>
      </c>
      <c r="F14" s="104" t="s">
        <v>148</v>
      </c>
      <c r="G14" s="35" t="s">
        <v>174</v>
      </c>
      <c r="H14" s="35" t="s">
        <v>181</v>
      </c>
      <c r="I14" s="107">
        <v>13.49</v>
      </c>
      <c r="J14" s="8">
        <v>29</v>
      </c>
      <c r="K14" s="45">
        <f t="shared" si="1"/>
        <v>0</v>
      </c>
      <c r="L14" s="45">
        <f t="shared" si="2"/>
        <v>0</v>
      </c>
      <c r="M14" s="55"/>
      <c r="N14" s="54">
        <f t="shared" si="3"/>
        <v>7</v>
      </c>
      <c r="O14" s="55"/>
      <c r="P14" s="55"/>
      <c r="Q14" s="55"/>
      <c r="R14" s="13">
        <f t="shared" si="4"/>
        <v>29</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854</v>
      </c>
      <c r="K15" s="45">
        <f t="shared" si="1"/>
        <v>0</v>
      </c>
      <c r="L15" s="45">
        <f t="shared" si="2"/>
        <v>0</v>
      </c>
      <c r="M15" s="55"/>
      <c r="N15" s="54">
        <f t="shared" si="3"/>
        <v>213</v>
      </c>
      <c r="O15" s="55"/>
      <c r="P15" s="55"/>
      <c r="Q15" s="55"/>
      <c r="R15" s="13">
        <f t="shared" si="4"/>
        <v>854</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700</v>
      </c>
      <c r="K16" s="45">
        <f t="shared" si="1"/>
        <v>0</v>
      </c>
      <c r="L16" s="45">
        <f t="shared" si="2"/>
        <v>0</v>
      </c>
      <c r="M16" s="55"/>
      <c r="N16" s="54">
        <f t="shared" si="3"/>
        <v>175</v>
      </c>
      <c r="O16" s="55"/>
      <c r="P16" s="55"/>
      <c r="Q16" s="55"/>
      <c r="R16" s="13">
        <f t="shared" si="4"/>
        <v>700</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350</v>
      </c>
      <c r="K17" s="45">
        <f t="shared" si="1"/>
        <v>0</v>
      </c>
      <c r="L17" s="45">
        <f t="shared" si="2"/>
        <v>0</v>
      </c>
      <c r="M17" s="55"/>
      <c r="N17" s="54">
        <f t="shared" si="3"/>
        <v>87</v>
      </c>
      <c r="O17" s="55"/>
      <c r="P17" s="55"/>
      <c r="Q17" s="55"/>
      <c r="R17" s="13">
        <f t="shared" si="4"/>
        <v>350</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20</v>
      </c>
      <c r="K18" s="45">
        <f t="shared" si="1"/>
        <v>0</v>
      </c>
      <c r="L18" s="45">
        <f t="shared" si="2"/>
        <v>0</v>
      </c>
      <c r="M18" s="55"/>
      <c r="N18" s="54">
        <f t="shared" si="3"/>
        <v>5</v>
      </c>
      <c r="O18" s="55"/>
      <c r="P18" s="55"/>
      <c r="Q18" s="55"/>
      <c r="R18" s="13">
        <f t="shared" si="4"/>
        <v>20</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160</v>
      </c>
      <c r="K19" s="45">
        <f t="shared" si="1"/>
        <v>0</v>
      </c>
      <c r="L19" s="45">
        <f t="shared" si="2"/>
        <v>0</v>
      </c>
      <c r="M19" s="55"/>
      <c r="N19" s="54">
        <f t="shared" si="3"/>
        <v>40</v>
      </c>
      <c r="O19" s="55"/>
      <c r="P19" s="55"/>
      <c r="Q19" s="55"/>
      <c r="R19" s="13">
        <f t="shared" si="4"/>
        <v>160</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55</v>
      </c>
      <c r="K20" s="45">
        <f t="shared" si="1"/>
        <v>0</v>
      </c>
      <c r="L20" s="45">
        <f t="shared" si="2"/>
        <v>0</v>
      </c>
      <c r="M20" s="55"/>
      <c r="N20" s="54">
        <f t="shared" si="3"/>
        <v>13</v>
      </c>
      <c r="O20" s="55"/>
      <c r="P20" s="55"/>
      <c r="Q20" s="55"/>
      <c r="R20" s="13">
        <f t="shared" si="4"/>
        <v>55</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100</v>
      </c>
      <c r="K21" s="45">
        <f t="shared" si="1"/>
        <v>0</v>
      </c>
      <c r="L21" s="45">
        <f t="shared" si="2"/>
        <v>0</v>
      </c>
      <c r="M21" s="55"/>
      <c r="N21" s="54">
        <f t="shared" si="3"/>
        <v>25</v>
      </c>
      <c r="O21" s="55"/>
      <c r="P21" s="55"/>
      <c r="Q21" s="55"/>
      <c r="R21" s="13">
        <f t="shared" si="4"/>
        <v>100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60</v>
      </c>
      <c r="K22" s="45">
        <f t="shared" si="1"/>
        <v>0</v>
      </c>
      <c r="L22" s="45">
        <f t="shared" si="2"/>
        <v>0</v>
      </c>
      <c r="M22" s="55"/>
      <c r="N22" s="54">
        <f t="shared" si="3"/>
        <v>15</v>
      </c>
      <c r="O22" s="55"/>
      <c r="P22" s="55"/>
      <c r="Q22" s="55"/>
      <c r="R22" s="13">
        <f t="shared" si="4"/>
        <v>60</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160</v>
      </c>
      <c r="K23" s="45">
        <f t="shared" si="1"/>
        <v>0</v>
      </c>
      <c r="L23" s="45">
        <f t="shared" si="2"/>
        <v>0</v>
      </c>
      <c r="M23" s="55"/>
      <c r="N23" s="54">
        <f t="shared" si="3"/>
        <v>40</v>
      </c>
      <c r="O23" s="55"/>
      <c r="P23" s="55"/>
      <c r="Q23" s="55"/>
      <c r="R23" s="13">
        <f t="shared" si="4"/>
        <v>160</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70</v>
      </c>
      <c r="K24" s="45">
        <f t="shared" si="1"/>
        <v>0</v>
      </c>
      <c r="L24" s="45">
        <f t="shared" si="2"/>
        <v>0</v>
      </c>
      <c r="M24" s="55"/>
      <c r="N24" s="54">
        <f t="shared" si="3"/>
        <v>17</v>
      </c>
      <c r="O24" s="55"/>
      <c r="P24" s="55"/>
      <c r="Q24" s="55"/>
      <c r="R24" s="13">
        <f t="shared" si="4"/>
        <v>70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70</v>
      </c>
      <c r="K25" s="45">
        <f t="shared" si="1"/>
        <v>0</v>
      </c>
      <c r="L25" s="45">
        <f t="shared" si="2"/>
        <v>0</v>
      </c>
      <c r="M25" s="55"/>
      <c r="N25" s="54">
        <f t="shared" si="3"/>
        <v>17</v>
      </c>
      <c r="O25" s="55"/>
      <c r="P25" s="55"/>
      <c r="Q25" s="55"/>
      <c r="R25" s="13">
        <f t="shared" si="4"/>
        <v>70</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10</v>
      </c>
      <c r="K26" s="45">
        <f t="shared" si="1"/>
        <v>0</v>
      </c>
      <c r="L26" s="45">
        <f t="shared" si="2"/>
        <v>0</v>
      </c>
      <c r="M26" s="55"/>
      <c r="N26" s="54">
        <f t="shared" si="3"/>
        <v>2</v>
      </c>
      <c r="O26" s="55"/>
      <c r="P26" s="55"/>
      <c r="Q26" s="55"/>
      <c r="R26" s="13">
        <f t="shared" si="4"/>
        <v>10</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35</v>
      </c>
      <c r="K27" s="45">
        <f t="shared" si="1"/>
        <v>0</v>
      </c>
      <c r="L27" s="45">
        <f t="shared" si="2"/>
        <v>0</v>
      </c>
      <c r="M27" s="55"/>
      <c r="N27" s="54">
        <f t="shared" si="3"/>
        <v>8</v>
      </c>
      <c r="O27" s="55"/>
      <c r="P27" s="55"/>
      <c r="Q27" s="55"/>
      <c r="R27" s="13">
        <f t="shared" si="4"/>
        <v>35</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60</v>
      </c>
      <c r="K28" s="45">
        <f t="shared" si="1"/>
        <v>0</v>
      </c>
      <c r="L28" s="45">
        <f t="shared" si="2"/>
        <v>0</v>
      </c>
      <c r="M28" s="55"/>
      <c r="N28" s="54">
        <f t="shared" si="3"/>
        <v>15</v>
      </c>
      <c r="O28" s="55"/>
      <c r="P28" s="55"/>
      <c r="Q28" s="55"/>
      <c r="R28" s="13">
        <f t="shared" si="4"/>
        <v>60</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6</v>
      </c>
      <c r="K29" s="45">
        <f t="shared" si="1"/>
        <v>0</v>
      </c>
      <c r="L29" s="45">
        <f t="shared" si="2"/>
        <v>0</v>
      </c>
      <c r="M29" s="55"/>
      <c r="N29" s="54">
        <f t="shared" si="3"/>
        <v>1</v>
      </c>
      <c r="O29" s="55"/>
      <c r="P29" s="55"/>
      <c r="Q29" s="55"/>
      <c r="R29" s="13">
        <f t="shared" si="4"/>
        <v>6</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600</v>
      </c>
      <c r="K30" s="45">
        <f t="shared" si="1"/>
        <v>0</v>
      </c>
      <c r="L30" s="45">
        <f t="shared" si="2"/>
        <v>0</v>
      </c>
      <c r="M30" s="55"/>
      <c r="N30" s="54">
        <f t="shared" si="3"/>
        <v>150</v>
      </c>
      <c r="O30" s="55"/>
      <c r="P30" s="55"/>
      <c r="Q30" s="55"/>
      <c r="R30" s="13">
        <f t="shared" si="4"/>
        <v>600</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32</v>
      </c>
      <c r="K31" s="45">
        <f t="shared" si="1"/>
        <v>0</v>
      </c>
      <c r="L31" s="45">
        <f t="shared" si="2"/>
        <v>0</v>
      </c>
      <c r="M31" s="55"/>
      <c r="N31" s="54">
        <f t="shared" si="3"/>
        <v>8</v>
      </c>
      <c r="O31" s="55"/>
      <c r="P31" s="55"/>
      <c r="Q31" s="55"/>
      <c r="R31" s="13">
        <f t="shared" si="4"/>
        <v>32</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124</v>
      </c>
      <c r="K32" s="45">
        <f t="shared" si="1"/>
        <v>0</v>
      </c>
      <c r="L32" s="45">
        <f t="shared" si="2"/>
        <v>0</v>
      </c>
      <c r="M32" s="55"/>
      <c r="N32" s="54">
        <f t="shared" si="3"/>
        <v>31</v>
      </c>
      <c r="O32" s="55"/>
      <c r="P32" s="55"/>
      <c r="Q32" s="55"/>
      <c r="R32" s="13">
        <f t="shared" si="4"/>
        <v>124</v>
      </c>
      <c r="S32" s="14" t="str">
        <f t="shared" si="0"/>
        <v>OK</v>
      </c>
      <c r="T32" s="28"/>
      <c r="U32" s="32"/>
      <c r="V32" s="28"/>
      <c r="W32" s="29"/>
      <c r="X32" s="29"/>
      <c r="Y32" s="29"/>
      <c r="Z32" s="29"/>
      <c r="AA32" s="28"/>
      <c r="AB32" s="28"/>
      <c r="AC32" s="28"/>
      <c r="AD32" s="28"/>
      <c r="AE32" s="28"/>
      <c r="AF32" s="29"/>
      <c r="AG32" s="29"/>
      <c r="AH32" s="29"/>
      <c r="AI32" s="29"/>
      <c r="AJ32" s="29"/>
      <c r="AK32" s="29"/>
    </row>
    <row r="33" spans="1:38" ht="39.950000000000003" customHeight="1" x14ac:dyDescent="0.25">
      <c r="A33" s="90">
        <v>30</v>
      </c>
      <c r="B33" s="91" t="s">
        <v>118</v>
      </c>
      <c r="C33" s="148" t="s">
        <v>232</v>
      </c>
      <c r="D33" s="98" t="s">
        <v>136</v>
      </c>
      <c r="E33" s="101">
        <v>1504</v>
      </c>
      <c r="F33" s="105" t="s">
        <v>167</v>
      </c>
      <c r="G33" s="106" t="s">
        <v>179</v>
      </c>
      <c r="H33" s="106" t="s">
        <v>183</v>
      </c>
      <c r="I33" s="108">
        <v>5</v>
      </c>
      <c r="J33" s="8">
        <v>300</v>
      </c>
      <c r="K33" s="45">
        <f t="shared" si="1"/>
        <v>0</v>
      </c>
      <c r="L33" s="45">
        <f t="shared" si="2"/>
        <v>0</v>
      </c>
      <c r="M33" s="55"/>
      <c r="N33" s="54">
        <f t="shared" si="3"/>
        <v>75</v>
      </c>
      <c r="O33" s="55"/>
      <c r="P33" s="55"/>
      <c r="Q33" s="55"/>
      <c r="R33" s="13">
        <f t="shared" si="4"/>
        <v>300</v>
      </c>
      <c r="S33" s="14" t="str">
        <f t="shared" si="0"/>
        <v>OK</v>
      </c>
      <c r="T33" s="28"/>
      <c r="U33" s="32"/>
      <c r="V33" s="28"/>
      <c r="W33" s="29"/>
      <c r="X33" s="29"/>
      <c r="Y33" s="29"/>
      <c r="Z33" s="29"/>
      <c r="AA33" s="28"/>
      <c r="AB33" s="28"/>
      <c r="AC33" s="28"/>
      <c r="AD33" s="28"/>
      <c r="AE33" s="28"/>
      <c r="AF33" s="29"/>
      <c r="AG33" s="29"/>
      <c r="AH33" s="29"/>
      <c r="AI33" s="29"/>
      <c r="AJ33" s="29"/>
      <c r="AK33" s="29"/>
    </row>
    <row r="34" spans="1:38" ht="39.950000000000003" customHeight="1" x14ac:dyDescent="0.25">
      <c r="A34" s="88">
        <v>31</v>
      </c>
      <c r="B34" s="89" t="s">
        <v>121</v>
      </c>
      <c r="C34" s="167" t="s">
        <v>267</v>
      </c>
      <c r="D34" s="96" t="s">
        <v>137</v>
      </c>
      <c r="E34" s="100">
        <v>1504</v>
      </c>
      <c r="F34" s="104" t="s">
        <v>168</v>
      </c>
      <c r="G34" s="35" t="s">
        <v>180</v>
      </c>
      <c r="H34" s="35" t="s">
        <v>183</v>
      </c>
      <c r="I34" s="107">
        <v>5.14</v>
      </c>
      <c r="J34" s="8">
        <v>145</v>
      </c>
      <c r="K34" s="45">
        <f t="shared" si="1"/>
        <v>0</v>
      </c>
      <c r="L34" s="45">
        <f t="shared" si="2"/>
        <v>0</v>
      </c>
      <c r="M34" s="55"/>
      <c r="N34" s="54">
        <f t="shared" si="3"/>
        <v>36</v>
      </c>
      <c r="O34" s="55"/>
      <c r="P34" s="55"/>
      <c r="Q34" s="55"/>
      <c r="R34" s="13">
        <f t="shared" si="4"/>
        <v>145</v>
      </c>
      <c r="S34" s="14" t="str">
        <f t="shared" si="0"/>
        <v>OK</v>
      </c>
      <c r="T34" s="28"/>
      <c r="U34" s="32"/>
      <c r="V34" s="28"/>
      <c r="W34" s="29"/>
      <c r="X34" s="29"/>
      <c r="Y34" s="29"/>
      <c r="Z34" s="29"/>
      <c r="AA34" s="28"/>
      <c r="AB34" s="28"/>
      <c r="AC34" s="28"/>
      <c r="AD34" s="28"/>
      <c r="AE34" s="28"/>
      <c r="AF34" s="29"/>
      <c r="AG34" s="29"/>
      <c r="AH34" s="29"/>
      <c r="AI34" s="29"/>
      <c r="AJ34" s="29"/>
      <c r="AK34" s="29"/>
    </row>
    <row r="35" spans="1:38" ht="39.950000000000003" customHeight="1" x14ac:dyDescent="0.25">
      <c r="A35" s="90">
        <v>32</v>
      </c>
      <c r="B35" s="91" t="s">
        <v>122</v>
      </c>
      <c r="C35" s="168" t="s">
        <v>268</v>
      </c>
      <c r="D35" s="97" t="s">
        <v>138</v>
      </c>
      <c r="E35" s="101">
        <v>1602</v>
      </c>
      <c r="F35" s="105" t="s">
        <v>169</v>
      </c>
      <c r="G35" s="106" t="s">
        <v>173</v>
      </c>
      <c r="H35" s="106" t="s">
        <v>184</v>
      </c>
      <c r="I35" s="108">
        <v>150</v>
      </c>
      <c r="J35" s="8">
        <v>10</v>
      </c>
      <c r="K35" s="45">
        <f t="shared" si="1"/>
        <v>0</v>
      </c>
      <c r="L35" s="45">
        <f t="shared" si="2"/>
        <v>0</v>
      </c>
      <c r="M35" s="55"/>
      <c r="N35" s="54">
        <f t="shared" si="3"/>
        <v>2</v>
      </c>
      <c r="O35" s="55"/>
      <c r="P35" s="55"/>
      <c r="Q35" s="55"/>
      <c r="R35" s="13">
        <f t="shared" si="4"/>
        <v>10</v>
      </c>
      <c r="S35" s="14" t="str">
        <f t="shared" si="0"/>
        <v>OK</v>
      </c>
      <c r="T35" s="28"/>
      <c r="U35" s="32"/>
      <c r="V35" s="28"/>
      <c r="W35" s="29"/>
      <c r="X35" s="29"/>
      <c r="Y35" s="29"/>
      <c r="Z35" s="29"/>
      <c r="AA35" s="28"/>
      <c r="AB35" s="28"/>
      <c r="AC35" s="28"/>
      <c r="AD35" s="28"/>
      <c r="AE35" s="28"/>
      <c r="AF35" s="29"/>
      <c r="AG35" s="29"/>
      <c r="AH35" s="29"/>
      <c r="AI35" s="29"/>
      <c r="AJ35" s="29"/>
      <c r="AK35" s="29"/>
    </row>
    <row r="36" spans="1:38" ht="39.950000000000003" customHeight="1" x14ac:dyDescent="0.25">
      <c r="A36" s="88">
        <v>33</v>
      </c>
      <c r="B36" s="89" t="s">
        <v>122</v>
      </c>
      <c r="C36" s="167" t="s">
        <v>269</v>
      </c>
      <c r="D36" s="96" t="s">
        <v>138</v>
      </c>
      <c r="E36" s="100">
        <v>1602</v>
      </c>
      <c r="F36" s="104" t="s">
        <v>170</v>
      </c>
      <c r="G36" s="35" t="s">
        <v>173</v>
      </c>
      <c r="H36" s="35" t="s">
        <v>184</v>
      </c>
      <c r="I36" s="107">
        <v>315</v>
      </c>
      <c r="J36" s="8">
        <v>5</v>
      </c>
      <c r="K36" s="45">
        <f t="shared" si="1"/>
        <v>0</v>
      </c>
      <c r="L36" s="45">
        <f t="shared" si="2"/>
        <v>0</v>
      </c>
      <c r="M36" s="55"/>
      <c r="N36" s="54">
        <f t="shared" si="3"/>
        <v>1</v>
      </c>
      <c r="O36" s="55"/>
      <c r="P36" s="55"/>
      <c r="Q36" s="55"/>
      <c r="R36" s="13">
        <f t="shared" si="4"/>
        <v>5</v>
      </c>
      <c r="S36" s="14" t="str">
        <f t="shared" si="0"/>
        <v>OK</v>
      </c>
      <c r="T36" s="28"/>
      <c r="U36" s="32"/>
      <c r="V36" s="28"/>
      <c r="W36" s="29"/>
      <c r="X36" s="29"/>
      <c r="Y36" s="29"/>
      <c r="Z36" s="29"/>
      <c r="AA36" s="28"/>
      <c r="AB36" s="28"/>
      <c r="AC36" s="28"/>
      <c r="AD36" s="28"/>
      <c r="AE36" s="28"/>
      <c r="AF36" s="29"/>
      <c r="AG36" s="29"/>
      <c r="AH36" s="29"/>
      <c r="AI36" s="29"/>
      <c r="AJ36" s="29"/>
      <c r="AK36" s="29"/>
    </row>
    <row r="37" spans="1:38" ht="39.950000000000003" customHeight="1" x14ac:dyDescent="0.25">
      <c r="A37" s="94">
        <v>34</v>
      </c>
      <c r="B37" s="95" t="s">
        <v>122</v>
      </c>
      <c r="C37" s="168" t="s">
        <v>270</v>
      </c>
      <c r="D37" s="99" t="s">
        <v>138</v>
      </c>
      <c r="E37" s="103">
        <v>1806</v>
      </c>
      <c r="F37" s="105" t="s">
        <v>171</v>
      </c>
      <c r="G37" s="106" t="s">
        <v>173</v>
      </c>
      <c r="H37" s="106" t="s">
        <v>184</v>
      </c>
      <c r="I37" s="109">
        <v>780</v>
      </c>
      <c r="J37" s="8">
        <v>6</v>
      </c>
      <c r="K37" s="45">
        <f t="shared" si="1"/>
        <v>0</v>
      </c>
      <c r="L37" s="45">
        <f t="shared" si="2"/>
        <v>0</v>
      </c>
      <c r="M37" s="55"/>
      <c r="N37" s="54">
        <f t="shared" si="3"/>
        <v>1</v>
      </c>
      <c r="O37" s="55"/>
      <c r="P37" s="55"/>
      <c r="Q37" s="55"/>
      <c r="R37" s="13">
        <f t="shared" si="4"/>
        <v>6</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38" ht="39.950000000000003" customHeight="1" x14ac:dyDescent="0.25">
      <c r="J38" s="4">
        <f>SUM(J4:J37)</f>
        <v>9567</v>
      </c>
      <c r="R38" s="16">
        <f>SUM(R4:R37)</f>
        <v>9567</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row>
    <row r="39" spans="1:38" ht="39.950000000000003" customHeight="1" x14ac:dyDescent="0.25">
      <c r="J39" s="83">
        <f>SUMPRODUCT($I$4:$I$37,J4:J37)</f>
        <v>76762.480000000025</v>
      </c>
      <c r="K39" s="83">
        <f>SUMPRODUCT($I$4:$I$37,K4:K37)</f>
        <v>0</v>
      </c>
      <c r="L39" s="83">
        <f>SUMPRODUCT($I$4:$I$37,L4:L37)</f>
        <v>0</v>
      </c>
      <c r="T39" s="5"/>
      <c r="U39" s="5"/>
      <c r="V39" s="5"/>
      <c r="W39" s="5"/>
      <c r="X39" s="5"/>
      <c r="Y39" s="5"/>
      <c r="Z39" s="5"/>
      <c r="AA39" s="5"/>
      <c r="AB39" s="5"/>
      <c r="AC39" s="5"/>
      <c r="AD39" s="5"/>
      <c r="AE39" s="5"/>
      <c r="AF39" s="5"/>
      <c r="AG39" s="5"/>
      <c r="AH39" s="5"/>
      <c r="AI39" s="5"/>
      <c r="AJ39" s="5"/>
      <c r="AK39" s="5"/>
      <c r="AL39" s="5"/>
    </row>
    <row r="40" spans="1:38" ht="39.950000000000003" customHeight="1" x14ac:dyDescent="0.25">
      <c r="T40" s="5"/>
      <c r="U40" s="5"/>
      <c r="V40" s="5"/>
      <c r="W40" s="5"/>
      <c r="X40" s="5"/>
      <c r="Y40" s="5"/>
      <c r="Z40" s="5"/>
      <c r="AA40" s="5"/>
      <c r="AB40" s="5"/>
      <c r="AC40" s="5"/>
      <c r="AD40" s="5"/>
      <c r="AE40" s="5"/>
      <c r="AF40" s="5"/>
      <c r="AG40" s="5"/>
      <c r="AH40" s="5"/>
      <c r="AI40" s="5"/>
      <c r="AJ40" s="5"/>
      <c r="AK40" s="5"/>
    </row>
    <row r="41" spans="1:38" ht="39.950000000000003" customHeight="1" x14ac:dyDescent="0.25">
      <c r="T41" s="5"/>
      <c r="U41" s="5"/>
      <c r="V41" s="5"/>
      <c r="W41" s="5"/>
      <c r="X41" s="5"/>
      <c r="Y41" s="5"/>
      <c r="Z41" s="5"/>
      <c r="AA41" s="5"/>
      <c r="AB41" s="5"/>
      <c r="AC41" s="5"/>
      <c r="AD41" s="5"/>
      <c r="AE41" s="5"/>
      <c r="AF41" s="5"/>
      <c r="AG41" s="5"/>
      <c r="AH41" s="5"/>
      <c r="AI41" s="5"/>
      <c r="AJ41" s="5"/>
      <c r="AK41" s="5"/>
    </row>
    <row r="42" spans="1:38" ht="39.950000000000003" customHeight="1" x14ac:dyDescent="0.25">
      <c r="T42" s="5"/>
      <c r="U42" s="5"/>
      <c r="V42" s="5"/>
      <c r="W42" s="5"/>
      <c r="X42" s="5"/>
      <c r="Y42" s="5"/>
      <c r="Z42" s="5"/>
      <c r="AA42" s="5"/>
      <c r="AB42" s="5"/>
      <c r="AC42" s="5"/>
      <c r="AD42" s="5"/>
      <c r="AE42" s="5"/>
      <c r="AF42" s="5"/>
      <c r="AG42" s="5"/>
      <c r="AH42" s="5"/>
      <c r="AI42" s="5"/>
      <c r="AJ42" s="5"/>
      <c r="AK42" s="5"/>
    </row>
    <row r="43" spans="1:38" ht="39.950000000000003" customHeight="1" x14ac:dyDescent="0.25">
      <c r="T43" s="5"/>
      <c r="U43" s="5"/>
      <c r="V43" s="5"/>
      <c r="W43" s="5"/>
      <c r="X43" s="5"/>
      <c r="Y43" s="5"/>
      <c r="Z43" s="5"/>
      <c r="AA43" s="5"/>
      <c r="AB43" s="5"/>
      <c r="AC43" s="5"/>
      <c r="AD43" s="5"/>
      <c r="AE43" s="5"/>
      <c r="AF43" s="5"/>
      <c r="AG43" s="5"/>
      <c r="AH43" s="5"/>
      <c r="AI43" s="5"/>
      <c r="AJ43" s="5"/>
      <c r="AK43" s="5"/>
    </row>
    <row r="44" spans="1:38" ht="39.950000000000003" customHeight="1" x14ac:dyDescent="0.25">
      <c r="T44" s="5"/>
      <c r="U44" s="5"/>
      <c r="V44" s="5"/>
      <c r="W44" s="5"/>
      <c r="X44" s="5"/>
      <c r="Y44" s="5"/>
      <c r="Z44" s="5"/>
      <c r="AA44" s="5"/>
      <c r="AB44" s="5"/>
      <c r="AC44" s="5"/>
      <c r="AD44" s="5"/>
      <c r="AE44" s="5"/>
      <c r="AF44" s="5"/>
      <c r="AG44" s="5"/>
      <c r="AH44" s="5"/>
      <c r="AI44" s="5"/>
      <c r="AJ44" s="5"/>
      <c r="AK44" s="5"/>
    </row>
    <row r="45" spans="1:38" ht="39.950000000000003" customHeight="1" x14ac:dyDescent="0.25">
      <c r="T45" s="5"/>
      <c r="U45" s="5"/>
      <c r="V45" s="5"/>
      <c r="W45" s="5"/>
      <c r="X45" s="5"/>
      <c r="Y45" s="5"/>
      <c r="Z45" s="5"/>
      <c r="AA45" s="5"/>
      <c r="AB45" s="5"/>
      <c r="AC45" s="5"/>
      <c r="AD45" s="5"/>
      <c r="AE45" s="5"/>
      <c r="AF45" s="5"/>
      <c r="AG45" s="5"/>
      <c r="AH45" s="5"/>
      <c r="AI45" s="5"/>
      <c r="AJ45" s="5"/>
      <c r="AK45" s="5"/>
    </row>
    <row r="46" spans="1:38" ht="39.950000000000003" customHeight="1" x14ac:dyDescent="0.25">
      <c r="T46" s="5"/>
      <c r="U46" s="5"/>
      <c r="V46" s="5"/>
      <c r="W46" s="5"/>
      <c r="X46" s="5"/>
      <c r="Y46" s="5"/>
      <c r="Z46" s="5"/>
      <c r="AA46" s="5"/>
      <c r="AB46" s="5"/>
      <c r="AC46" s="5"/>
      <c r="AD46" s="5"/>
      <c r="AE46" s="5"/>
      <c r="AF46" s="5"/>
      <c r="AG46" s="5"/>
      <c r="AH46" s="5"/>
      <c r="AI46" s="5"/>
      <c r="AJ46" s="5"/>
      <c r="AK46" s="5"/>
    </row>
    <row r="47" spans="1:38" ht="39.950000000000003" customHeight="1" x14ac:dyDescent="0.25">
      <c r="T47" s="5"/>
      <c r="U47" s="5"/>
      <c r="V47" s="5"/>
      <c r="W47" s="5"/>
      <c r="X47" s="5"/>
      <c r="Y47" s="5"/>
      <c r="Z47" s="5"/>
      <c r="AA47" s="5"/>
      <c r="AB47" s="5"/>
      <c r="AC47" s="5"/>
      <c r="AD47" s="5"/>
      <c r="AE47" s="5"/>
      <c r="AF47" s="5"/>
      <c r="AG47" s="5"/>
      <c r="AH47" s="5"/>
      <c r="AI47" s="5"/>
      <c r="AJ47" s="5"/>
      <c r="AK47" s="5"/>
    </row>
    <row r="48" spans="1:38" ht="39.950000000000003" customHeight="1" x14ac:dyDescent="0.25">
      <c r="T48" s="5"/>
      <c r="U48" s="5"/>
      <c r="V48" s="5"/>
      <c r="W48" s="5"/>
      <c r="X48" s="5"/>
      <c r="Y48" s="5"/>
      <c r="Z48" s="5"/>
      <c r="AA48" s="5"/>
      <c r="AB48" s="5"/>
      <c r="AC48" s="5"/>
      <c r="AD48" s="5"/>
      <c r="AE48" s="5"/>
      <c r="AF48" s="5"/>
      <c r="AG48" s="5"/>
      <c r="AH48" s="5"/>
      <c r="AI48" s="5"/>
      <c r="AJ48" s="5"/>
      <c r="AK48" s="5"/>
    </row>
    <row r="49" spans="20:37" ht="39.950000000000003" customHeight="1" x14ac:dyDescent="0.25">
      <c r="T49" s="5"/>
      <c r="U49" s="5"/>
      <c r="V49" s="5"/>
      <c r="W49" s="5"/>
      <c r="X49" s="5"/>
      <c r="Y49" s="5"/>
      <c r="Z49" s="5"/>
      <c r="AA49" s="5"/>
      <c r="AB49" s="5"/>
      <c r="AC49" s="5"/>
      <c r="AD49" s="5"/>
      <c r="AE49" s="5"/>
      <c r="AF49" s="5"/>
      <c r="AG49" s="5"/>
      <c r="AH49" s="5"/>
      <c r="AI49" s="5"/>
      <c r="AJ49" s="5"/>
      <c r="AK49" s="5"/>
    </row>
    <row r="50" spans="20:37" ht="39.950000000000003" customHeight="1" x14ac:dyDescent="0.25">
      <c r="T50" s="5"/>
      <c r="U50" s="5"/>
      <c r="V50" s="5"/>
      <c r="W50" s="5"/>
      <c r="X50" s="5"/>
      <c r="Y50" s="5"/>
      <c r="Z50" s="5"/>
      <c r="AA50" s="5"/>
      <c r="AB50" s="5"/>
      <c r="AC50" s="5"/>
      <c r="AD50" s="5"/>
      <c r="AE50" s="5"/>
      <c r="AF50" s="5"/>
      <c r="AG50" s="5"/>
      <c r="AH50" s="5"/>
      <c r="AI50" s="5"/>
      <c r="AJ50" s="5"/>
      <c r="AK50" s="5"/>
    </row>
    <row r="51" spans="20:37" ht="39.950000000000003" customHeight="1" x14ac:dyDescent="0.25">
      <c r="T51" s="5"/>
      <c r="U51" s="5"/>
      <c r="V51" s="5"/>
      <c r="W51" s="5"/>
      <c r="X51" s="5"/>
      <c r="Y51" s="5"/>
      <c r="Z51" s="5"/>
      <c r="AA51" s="5"/>
      <c r="AB51" s="5"/>
      <c r="AC51" s="5"/>
      <c r="AD51" s="5"/>
      <c r="AE51" s="5"/>
      <c r="AF51" s="5"/>
      <c r="AG51" s="5"/>
      <c r="AH51" s="5"/>
      <c r="AI51" s="5"/>
      <c r="AJ51" s="5"/>
      <c r="AK51" s="5"/>
    </row>
    <row r="52" spans="20:37" ht="39.950000000000003" customHeight="1" x14ac:dyDescent="0.25">
      <c r="T52" s="5"/>
      <c r="U52" s="5"/>
      <c r="V52" s="5"/>
      <c r="W52" s="5"/>
      <c r="X52" s="5"/>
      <c r="Y52" s="5"/>
      <c r="Z52" s="5"/>
      <c r="AA52" s="5"/>
      <c r="AB52" s="5"/>
      <c r="AC52" s="5"/>
      <c r="AD52" s="5"/>
      <c r="AE52" s="5"/>
      <c r="AF52" s="5"/>
      <c r="AG52" s="5"/>
      <c r="AH52" s="5"/>
      <c r="AI52" s="5"/>
      <c r="AJ52" s="5"/>
      <c r="AK52" s="5"/>
    </row>
    <row r="53" spans="20:37" ht="39.950000000000003" customHeight="1" x14ac:dyDescent="0.25">
      <c r="T53" s="5"/>
      <c r="U53" s="5"/>
      <c r="V53" s="5"/>
      <c r="W53" s="5"/>
      <c r="X53" s="5"/>
      <c r="Y53" s="5"/>
      <c r="Z53" s="5"/>
      <c r="AA53" s="5"/>
      <c r="AB53" s="5"/>
      <c r="AC53" s="5"/>
      <c r="AD53" s="5"/>
      <c r="AE53" s="5"/>
      <c r="AF53" s="5"/>
      <c r="AG53" s="5"/>
      <c r="AH53" s="5"/>
      <c r="AI53" s="5"/>
      <c r="AJ53" s="5"/>
      <c r="AK53" s="5"/>
    </row>
    <row r="54" spans="20:37" ht="39.950000000000003" customHeight="1" x14ac:dyDescent="0.25">
      <c r="T54" s="5"/>
      <c r="U54" s="5"/>
      <c r="V54" s="5"/>
      <c r="W54" s="5"/>
      <c r="X54" s="5"/>
      <c r="Y54" s="5"/>
      <c r="Z54" s="5"/>
      <c r="AA54" s="5"/>
      <c r="AB54" s="5"/>
      <c r="AC54" s="5"/>
      <c r="AD54" s="5"/>
      <c r="AE54" s="5"/>
      <c r="AF54" s="5"/>
      <c r="AG54" s="5"/>
      <c r="AH54" s="5"/>
      <c r="AI54" s="5"/>
      <c r="AJ54" s="5"/>
      <c r="AK54" s="5"/>
    </row>
    <row r="55" spans="20:37" ht="39.950000000000003" customHeight="1" x14ac:dyDescent="0.25">
      <c r="T55" s="5"/>
      <c r="U55" s="5"/>
      <c r="V55" s="5"/>
      <c r="W55" s="5"/>
      <c r="X55" s="5"/>
      <c r="Y55" s="5"/>
      <c r="Z55" s="5"/>
      <c r="AA55" s="5"/>
      <c r="AB55" s="5"/>
      <c r="AC55" s="5"/>
      <c r="AD55" s="5"/>
      <c r="AE55" s="5"/>
      <c r="AF55" s="5"/>
      <c r="AG55" s="5"/>
      <c r="AH55" s="5"/>
      <c r="AI55" s="5"/>
      <c r="AJ55" s="5"/>
      <c r="AK55" s="5"/>
    </row>
    <row r="56" spans="20:37" ht="39.950000000000003" customHeight="1" x14ac:dyDescent="0.25">
      <c r="T56" s="5"/>
      <c r="U56" s="5"/>
      <c r="V56" s="5"/>
      <c r="W56" s="5"/>
      <c r="X56" s="5"/>
      <c r="Y56" s="5"/>
      <c r="Z56" s="5"/>
      <c r="AA56" s="5"/>
      <c r="AB56" s="5"/>
      <c r="AC56" s="5"/>
      <c r="AD56" s="5"/>
      <c r="AE56" s="5"/>
      <c r="AF56" s="5"/>
      <c r="AG56" s="5"/>
      <c r="AH56" s="5"/>
      <c r="AI56" s="5"/>
      <c r="AJ56" s="5"/>
      <c r="AK56" s="5"/>
    </row>
    <row r="57" spans="20:37" ht="39.950000000000003" customHeight="1" x14ac:dyDescent="0.25">
      <c r="T57" s="5"/>
      <c r="U57" s="5"/>
      <c r="V57" s="5"/>
      <c r="W57" s="5"/>
      <c r="X57" s="5"/>
      <c r="Y57" s="5"/>
      <c r="Z57" s="5"/>
      <c r="AA57" s="5"/>
      <c r="AB57" s="5"/>
      <c r="AC57" s="5"/>
      <c r="AD57" s="5"/>
      <c r="AE57" s="5"/>
      <c r="AF57" s="5"/>
      <c r="AG57" s="5"/>
      <c r="AH57" s="5"/>
      <c r="AI57" s="5"/>
      <c r="AJ57" s="5"/>
      <c r="AK57" s="5"/>
    </row>
    <row r="58" spans="20:37" ht="39.950000000000003" customHeight="1" x14ac:dyDescent="0.25">
      <c r="T58" s="5"/>
      <c r="U58" s="5"/>
      <c r="V58" s="5"/>
      <c r="W58" s="5"/>
      <c r="X58" s="5"/>
      <c r="Y58" s="5"/>
      <c r="Z58" s="5"/>
      <c r="AA58" s="5"/>
      <c r="AB58" s="5"/>
      <c r="AC58" s="5"/>
      <c r="AD58" s="5"/>
      <c r="AE58" s="5"/>
      <c r="AF58" s="5"/>
      <c r="AG58" s="5"/>
      <c r="AH58" s="5"/>
      <c r="AI58" s="5"/>
      <c r="AJ58" s="5"/>
      <c r="AK58" s="5"/>
    </row>
    <row r="59" spans="20:37" ht="39.950000000000003" customHeight="1" x14ac:dyDescent="0.25">
      <c r="T59" s="5"/>
      <c r="U59" s="5"/>
      <c r="V59" s="5"/>
      <c r="W59" s="5"/>
      <c r="X59" s="5"/>
      <c r="Y59" s="5"/>
      <c r="Z59" s="5"/>
      <c r="AA59" s="5"/>
      <c r="AB59" s="5"/>
      <c r="AC59" s="5"/>
      <c r="AD59" s="5"/>
      <c r="AE59" s="5"/>
      <c r="AF59" s="5"/>
      <c r="AG59" s="5"/>
      <c r="AH59" s="5"/>
      <c r="AI59" s="5"/>
      <c r="AJ59" s="5"/>
      <c r="AK59" s="5"/>
    </row>
    <row r="60" spans="20:37" ht="39.950000000000003" customHeight="1" x14ac:dyDescent="0.25">
      <c r="T60" s="5"/>
      <c r="U60" s="5"/>
      <c r="V60" s="5"/>
      <c r="W60" s="5"/>
      <c r="X60" s="5"/>
      <c r="Y60" s="5"/>
      <c r="Z60" s="5"/>
      <c r="AA60" s="5"/>
      <c r="AB60" s="5"/>
      <c r="AC60" s="5"/>
      <c r="AD60" s="5"/>
      <c r="AE60" s="5"/>
      <c r="AF60" s="5"/>
      <c r="AG60" s="5"/>
      <c r="AH60" s="5"/>
      <c r="AI60" s="5"/>
      <c r="AJ60" s="5"/>
      <c r="AK60" s="5"/>
    </row>
  </sheetData>
  <mergeCells count="22">
    <mergeCell ref="AK1:AK2"/>
    <mergeCell ref="A2:S2"/>
    <mergeCell ref="Y1:Y2"/>
    <mergeCell ref="AJ1:AJ2"/>
    <mergeCell ref="AE1:AE2"/>
    <mergeCell ref="AF1:AF2"/>
    <mergeCell ref="AG1:AG2"/>
    <mergeCell ref="AH1:AH2"/>
    <mergeCell ref="AI1:AI2"/>
    <mergeCell ref="Z1:Z2"/>
    <mergeCell ref="AD1:AD2"/>
    <mergeCell ref="AB1:AB2"/>
    <mergeCell ref="K1:S1"/>
    <mergeCell ref="AC1:AC2"/>
    <mergeCell ref="AA1:AA2"/>
    <mergeCell ref="T1:T2"/>
    <mergeCell ref="U1:U2"/>
    <mergeCell ref="V1:V2"/>
    <mergeCell ref="W1:W2"/>
    <mergeCell ref="X1:X2"/>
    <mergeCell ref="A1:B1"/>
    <mergeCell ref="C1:I1"/>
  </mergeCells>
  <conditionalFormatting sqref="Z4:AE37 T4:V37 T38:AK38">
    <cfRule type="cellIs" dxfId="40" priority="1" stopIfTrue="1" operator="greaterThan">
      <formula>0</formula>
    </cfRule>
    <cfRule type="cellIs" dxfId="39" priority="2" stopIfTrue="1" operator="greaterThan">
      <formula>0</formula>
    </cfRule>
    <cfRule type="cellIs" dxfId="38" priority="3" stopIfTrue="1" operator="greaterThan">
      <formula>0</formula>
    </cfRule>
  </conditionalFormatting>
  <hyperlinks>
    <hyperlink ref="D478" r:id="rId1" display="https://www.havan.com.br/mangueira-para-gas-de-cozinha-glp-1-20m-durin-05207.html" xr:uid="{76A63E59-E944-408D-BE88-D380D7E76F6B}"/>
  </hyperlinks>
  <pageMargins left="0.511811024" right="0.511811024" top="0.78740157499999996" bottom="0.78740157499999996" header="0.31496062000000002" footer="0.31496062000000002"/>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B80B7-F7A0-4CCE-9945-1297BBF86082}">
  <sheetPr>
    <tabColor rgb="FF92D050"/>
  </sheetPr>
  <dimension ref="A1:AN649"/>
  <sheetViews>
    <sheetView zoomScale="70" zoomScaleNormal="70" workbookViewId="0">
      <pane xSplit="1" ySplit="3" topLeftCell="B14" activePane="bottomRight" state="frozen"/>
      <selection pane="topRight" activeCell="M1" sqref="M1"/>
      <selection pane="bottomLeft" activeCell="A4" sqref="A4"/>
      <selection pane="bottomRight" activeCell="L4" sqref="L4:L37"/>
    </sheetView>
  </sheetViews>
  <sheetFormatPr defaultColWidth="9.7109375" defaultRowHeight="26.25" x14ac:dyDescent="0.25"/>
  <cols>
    <col min="1" max="1" width="10.7109375" style="1" customWidth="1"/>
    <col min="2" max="2" width="32.5703125" style="19" customWidth="1"/>
    <col min="3" max="3" width="38.140625" style="23" customWidth="1"/>
    <col min="4" max="4" width="20.5703125" style="24" customWidth="1"/>
    <col min="5" max="5" width="19.425781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273</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1536</v>
      </c>
      <c r="K4" s="45">
        <f>IF(SUM(T4:AK4)&gt;J4+M4,J4+M4,SUM(T4:AK4))</f>
        <v>0</v>
      </c>
      <c r="L4" s="45">
        <f>(SUM(T4:AK4))</f>
        <v>0</v>
      </c>
      <c r="M4" s="55"/>
      <c r="N4" s="54">
        <f>ROUND(IF(J4*0.25-0.5&lt;0,0,J4*0.25-0.5),0)-Q4-O4</f>
        <v>384</v>
      </c>
      <c r="O4" s="55"/>
      <c r="P4" s="55"/>
      <c r="Q4" s="55"/>
      <c r="R4" s="13">
        <f>J4+M4+O4+P4-L4</f>
        <v>1536</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1400</v>
      </c>
      <c r="K5" s="45">
        <f t="shared" ref="K5:K37" si="1">IF(SUM(T5:AK5)&gt;J5+M5,J5+M5,SUM(T5:AK5))</f>
        <v>0</v>
      </c>
      <c r="L5" s="45">
        <f t="shared" ref="L5:L37" si="2">(SUM(T5:AK5))</f>
        <v>0</v>
      </c>
      <c r="M5" s="55"/>
      <c r="N5" s="54">
        <f t="shared" ref="N5:N37" si="3">ROUND(IF(J5*0.25-0.5&lt;0,0,J5*0.25-0.5),0)-Q5-O5</f>
        <v>350</v>
      </c>
      <c r="O5" s="55"/>
      <c r="P5" s="55"/>
      <c r="Q5" s="55"/>
      <c r="R5" s="13">
        <f t="shared" ref="R5:R37" si="4">J5+M5+O5+P5-L5</f>
        <v>1400</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c r="K6" s="45">
        <f t="shared" si="1"/>
        <v>0</v>
      </c>
      <c r="L6" s="45">
        <f t="shared" si="2"/>
        <v>0</v>
      </c>
      <c r="M6" s="55"/>
      <c r="N6" s="54">
        <f t="shared" si="3"/>
        <v>0</v>
      </c>
      <c r="O6" s="55"/>
      <c r="P6" s="55"/>
      <c r="Q6" s="55"/>
      <c r="R6" s="13">
        <f t="shared" si="4"/>
        <v>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c r="K7" s="45">
        <f t="shared" si="1"/>
        <v>0</v>
      </c>
      <c r="L7" s="45">
        <f t="shared" si="2"/>
        <v>0</v>
      </c>
      <c r="M7" s="55"/>
      <c r="N7" s="54">
        <f t="shared" si="3"/>
        <v>0</v>
      </c>
      <c r="O7" s="55"/>
      <c r="P7" s="55"/>
      <c r="Q7" s="55"/>
      <c r="R7" s="13">
        <f t="shared" si="4"/>
        <v>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85</v>
      </c>
      <c r="K8" s="45">
        <f t="shared" si="1"/>
        <v>0</v>
      </c>
      <c r="L8" s="45">
        <f t="shared" si="2"/>
        <v>0</v>
      </c>
      <c r="M8" s="55"/>
      <c r="N8" s="54">
        <f t="shared" si="3"/>
        <v>21</v>
      </c>
      <c r="O8" s="55"/>
      <c r="P8" s="55"/>
      <c r="Q8" s="55"/>
      <c r="R8" s="13">
        <f t="shared" si="4"/>
        <v>85</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816</v>
      </c>
      <c r="K10" s="45">
        <f t="shared" si="1"/>
        <v>0</v>
      </c>
      <c r="L10" s="45">
        <f t="shared" si="2"/>
        <v>0</v>
      </c>
      <c r="M10" s="55"/>
      <c r="N10" s="54">
        <f t="shared" si="3"/>
        <v>204</v>
      </c>
      <c r="O10" s="55"/>
      <c r="P10" s="55"/>
      <c r="Q10" s="55"/>
      <c r="R10" s="13">
        <f t="shared" si="4"/>
        <v>816</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c r="K11" s="45">
        <f t="shared" si="1"/>
        <v>0</v>
      </c>
      <c r="L11" s="45">
        <f t="shared" si="2"/>
        <v>0</v>
      </c>
      <c r="M11" s="55"/>
      <c r="N11" s="54">
        <f t="shared" si="3"/>
        <v>0</v>
      </c>
      <c r="O11" s="55"/>
      <c r="P11" s="55"/>
      <c r="Q11" s="55"/>
      <c r="R11" s="13">
        <f t="shared" si="4"/>
        <v>0</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c r="K12" s="45">
        <f t="shared" si="1"/>
        <v>0</v>
      </c>
      <c r="L12" s="45">
        <f t="shared" si="2"/>
        <v>0</v>
      </c>
      <c r="M12" s="55"/>
      <c r="N12" s="54">
        <f t="shared" si="3"/>
        <v>0</v>
      </c>
      <c r="O12" s="55"/>
      <c r="P12" s="55"/>
      <c r="Q12" s="55"/>
      <c r="R12" s="13">
        <f t="shared" si="4"/>
        <v>0</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10</v>
      </c>
      <c r="K13" s="45">
        <f t="shared" si="1"/>
        <v>0</v>
      </c>
      <c r="L13" s="45">
        <f t="shared" si="2"/>
        <v>0</v>
      </c>
      <c r="M13" s="55"/>
      <c r="N13" s="54">
        <f t="shared" si="3"/>
        <v>2</v>
      </c>
      <c r="O13" s="55"/>
      <c r="P13" s="55"/>
      <c r="Q13" s="55"/>
      <c r="R13" s="13">
        <f t="shared" si="4"/>
        <v>10</v>
      </c>
      <c r="S13" s="14" t="str">
        <f t="shared" si="0"/>
        <v>OK</v>
      </c>
      <c r="T13" s="28"/>
      <c r="U13" s="32"/>
      <c r="V13" s="28"/>
      <c r="W13" s="29"/>
      <c r="X13" s="29"/>
      <c r="Y13" s="29"/>
      <c r="Z13" s="29"/>
      <c r="AA13" s="28"/>
      <c r="AB13" s="28"/>
      <c r="AC13" s="28"/>
      <c r="AD13" s="28"/>
      <c r="AE13" s="28"/>
      <c r="AF13" s="29"/>
      <c r="AG13" s="29"/>
      <c r="AH13" s="29"/>
      <c r="AI13" s="29"/>
      <c r="AJ13" s="29"/>
      <c r="AK13" s="29"/>
    </row>
    <row r="14" spans="1:37" ht="45" customHeight="1" x14ac:dyDescent="0.25">
      <c r="A14" s="88">
        <v>11</v>
      </c>
      <c r="B14" s="89" t="s">
        <v>114</v>
      </c>
      <c r="C14" s="167" t="s">
        <v>248</v>
      </c>
      <c r="D14" s="96" t="s">
        <v>125</v>
      </c>
      <c r="E14" s="100">
        <v>1801</v>
      </c>
      <c r="F14" s="104" t="s">
        <v>148</v>
      </c>
      <c r="G14" s="35" t="s">
        <v>174</v>
      </c>
      <c r="H14" s="35" t="s">
        <v>181</v>
      </c>
      <c r="I14" s="107">
        <v>13.49</v>
      </c>
      <c r="J14" s="8"/>
      <c r="K14" s="45">
        <f t="shared" si="1"/>
        <v>0</v>
      </c>
      <c r="L14" s="45">
        <f t="shared" si="2"/>
        <v>0</v>
      </c>
      <c r="M14" s="55"/>
      <c r="N14" s="54">
        <f t="shared" si="3"/>
        <v>0</v>
      </c>
      <c r="O14" s="55"/>
      <c r="P14" s="55"/>
      <c r="Q14" s="55"/>
      <c r="R14" s="13">
        <f t="shared" si="4"/>
        <v>0</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456</v>
      </c>
      <c r="K15" s="45">
        <f t="shared" si="1"/>
        <v>0</v>
      </c>
      <c r="L15" s="45">
        <f t="shared" si="2"/>
        <v>0</v>
      </c>
      <c r="M15" s="55"/>
      <c r="N15" s="54">
        <f t="shared" si="3"/>
        <v>114</v>
      </c>
      <c r="O15" s="55"/>
      <c r="P15" s="55"/>
      <c r="Q15" s="55"/>
      <c r="R15" s="13">
        <f t="shared" si="4"/>
        <v>456</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358</v>
      </c>
      <c r="K16" s="45">
        <f t="shared" si="1"/>
        <v>0</v>
      </c>
      <c r="L16" s="45">
        <f t="shared" si="2"/>
        <v>0</v>
      </c>
      <c r="M16" s="55"/>
      <c r="N16" s="54">
        <f t="shared" si="3"/>
        <v>89</v>
      </c>
      <c r="O16" s="55"/>
      <c r="P16" s="55"/>
      <c r="Q16" s="55"/>
      <c r="R16" s="13">
        <f t="shared" si="4"/>
        <v>358</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200</v>
      </c>
      <c r="K17" s="45">
        <f t="shared" si="1"/>
        <v>0</v>
      </c>
      <c r="L17" s="45">
        <f t="shared" si="2"/>
        <v>0</v>
      </c>
      <c r="M17" s="55"/>
      <c r="N17" s="54">
        <f t="shared" si="3"/>
        <v>50</v>
      </c>
      <c r="O17" s="55"/>
      <c r="P17" s="55"/>
      <c r="Q17" s="55"/>
      <c r="R17" s="13">
        <f t="shared" si="4"/>
        <v>200</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24</v>
      </c>
      <c r="K18" s="45">
        <f t="shared" si="1"/>
        <v>0</v>
      </c>
      <c r="L18" s="45">
        <f t="shared" si="2"/>
        <v>0</v>
      </c>
      <c r="M18" s="55"/>
      <c r="N18" s="54">
        <f t="shared" si="3"/>
        <v>6</v>
      </c>
      <c r="O18" s="55"/>
      <c r="P18" s="55"/>
      <c r="Q18" s="55"/>
      <c r="R18" s="13">
        <f t="shared" si="4"/>
        <v>24</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48</v>
      </c>
      <c r="K19" s="45">
        <f t="shared" si="1"/>
        <v>0</v>
      </c>
      <c r="L19" s="45">
        <f t="shared" si="2"/>
        <v>0</v>
      </c>
      <c r="M19" s="55"/>
      <c r="N19" s="54">
        <f t="shared" si="3"/>
        <v>12</v>
      </c>
      <c r="O19" s="55"/>
      <c r="P19" s="55"/>
      <c r="Q19" s="55"/>
      <c r="R19" s="13">
        <f t="shared" si="4"/>
        <v>48</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54</v>
      </c>
      <c r="K20" s="45">
        <f t="shared" si="1"/>
        <v>0</v>
      </c>
      <c r="L20" s="45">
        <f t="shared" si="2"/>
        <v>0</v>
      </c>
      <c r="M20" s="55"/>
      <c r="N20" s="54">
        <f t="shared" si="3"/>
        <v>13</v>
      </c>
      <c r="O20" s="55"/>
      <c r="P20" s="55"/>
      <c r="Q20" s="55"/>
      <c r="R20" s="13">
        <f t="shared" si="4"/>
        <v>54</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40</v>
      </c>
      <c r="K21" s="45">
        <f t="shared" si="1"/>
        <v>0</v>
      </c>
      <c r="L21" s="45">
        <f t="shared" si="2"/>
        <v>0</v>
      </c>
      <c r="M21" s="55"/>
      <c r="N21" s="54">
        <f t="shared" si="3"/>
        <v>10</v>
      </c>
      <c r="O21" s="55"/>
      <c r="P21" s="55"/>
      <c r="Q21" s="55"/>
      <c r="R21" s="13">
        <f t="shared" si="4"/>
        <v>40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36</v>
      </c>
      <c r="K22" s="45">
        <f t="shared" si="1"/>
        <v>0</v>
      </c>
      <c r="L22" s="45">
        <f t="shared" si="2"/>
        <v>0</v>
      </c>
      <c r="M22" s="55"/>
      <c r="N22" s="54">
        <f t="shared" si="3"/>
        <v>9</v>
      </c>
      <c r="O22" s="55"/>
      <c r="P22" s="55"/>
      <c r="Q22" s="55"/>
      <c r="R22" s="13">
        <f t="shared" si="4"/>
        <v>36</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130</v>
      </c>
      <c r="K23" s="45">
        <f t="shared" si="1"/>
        <v>0</v>
      </c>
      <c r="L23" s="45">
        <f t="shared" si="2"/>
        <v>0</v>
      </c>
      <c r="M23" s="55"/>
      <c r="N23" s="54">
        <f t="shared" si="3"/>
        <v>32</v>
      </c>
      <c r="O23" s="55"/>
      <c r="P23" s="55"/>
      <c r="Q23" s="55"/>
      <c r="R23" s="13">
        <f t="shared" si="4"/>
        <v>130</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30</v>
      </c>
      <c r="K24" s="45">
        <f t="shared" si="1"/>
        <v>0</v>
      </c>
      <c r="L24" s="45">
        <f t="shared" si="2"/>
        <v>0</v>
      </c>
      <c r="M24" s="55"/>
      <c r="N24" s="54">
        <f t="shared" si="3"/>
        <v>7</v>
      </c>
      <c r="O24" s="55"/>
      <c r="P24" s="55"/>
      <c r="Q24" s="55"/>
      <c r="R24" s="13">
        <f t="shared" si="4"/>
        <v>30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75</v>
      </c>
      <c r="K25" s="45">
        <f t="shared" si="1"/>
        <v>0</v>
      </c>
      <c r="L25" s="45">
        <f t="shared" si="2"/>
        <v>0</v>
      </c>
      <c r="M25" s="55"/>
      <c r="N25" s="54">
        <f t="shared" si="3"/>
        <v>18</v>
      </c>
      <c r="O25" s="55"/>
      <c r="P25" s="55"/>
      <c r="Q25" s="55"/>
      <c r="R25" s="13">
        <f t="shared" si="4"/>
        <v>75</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3</v>
      </c>
      <c r="K26" s="45">
        <f t="shared" si="1"/>
        <v>0</v>
      </c>
      <c r="L26" s="45">
        <f t="shared" si="2"/>
        <v>0</v>
      </c>
      <c r="M26" s="55"/>
      <c r="N26" s="54">
        <f t="shared" si="3"/>
        <v>0</v>
      </c>
      <c r="O26" s="55"/>
      <c r="P26" s="55"/>
      <c r="Q26" s="55"/>
      <c r="R26" s="13">
        <f t="shared" si="4"/>
        <v>3</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32</v>
      </c>
      <c r="K27" s="45">
        <f t="shared" si="1"/>
        <v>0</v>
      </c>
      <c r="L27" s="45">
        <f t="shared" si="2"/>
        <v>0</v>
      </c>
      <c r="M27" s="55"/>
      <c r="N27" s="54">
        <f t="shared" si="3"/>
        <v>8</v>
      </c>
      <c r="O27" s="55"/>
      <c r="P27" s="55"/>
      <c r="Q27" s="55"/>
      <c r="R27" s="13">
        <f t="shared" si="4"/>
        <v>32</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24</v>
      </c>
      <c r="K28" s="45">
        <f t="shared" si="1"/>
        <v>0</v>
      </c>
      <c r="L28" s="45">
        <f t="shared" si="2"/>
        <v>0</v>
      </c>
      <c r="M28" s="55"/>
      <c r="N28" s="54">
        <f t="shared" si="3"/>
        <v>6</v>
      </c>
      <c r="O28" s="55"/>
      <c r="P28" s="55"/>
      <c r="Q28" s="55"/>
      <c r="R28" s="13">
        <f t="shared" si="4"/>
        <v>24</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4</v>
      </c>
      <c r="K29" s="45">
        <f t="shared" si="1"/>
        <v>0</v>
      </c>
      <c r="L29" s="45">
        <f t="shared" si="2"/>
        <v>0</v>
      </c>
      <c r="M29" s="55"/>
      <c r="N29" s="54">
        <f t="shared" si="3"/>
        <v>1</v>
      </c>
      <c r="O29" s="55"/>
      <c r="P29" s="55"/>
      <c r="Q29" s="55"/>
      <c r="R29" s="13">
        <f t="shared" si="4"/>
        <v>4</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435</v>
      </c>
      <c r="K30" s="45">
        <f t="shared" si="1"/>
        <v>0</v>
      </c>
      <c r="L30" s="45">
        <f t="shared" si="2"/>
        <v>0</v>
      </c>
      <c r="M30" s="55"/>
      <c r="N30" s="54">
        <f t="shared" si="3"/>
        <v>108</v>
      </c>
      <c r="O30" s="55"/>
      <c r="P30" s="55"/>
      <c r="Q30" s="55"/>
      <c r="R30" s="13">
        <f t="shared" si="4"/>
        <v>435</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c r="K31" s="45">
        <f t="shared" si="1"/>
        <v>0</v>
      </c>
      <c r="L31" s="45">
        <f t="shared" si="2"/>
        <v>0</v>
      </c>
      <c r="M31" s="55"/>
      <c r="N31" s="54">
        <f t="shared" si="3"/>
        <v>0</v>
      </c>
      <c r="O31" s="55"/>
      <c r="P31" s="55"/>
      <c r="Q31" s="55"/>
      <c r="R31" s="13">
        <f t="shared" si="4"/>
        <v>0</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46</v>
      </c>
      <c r="K32" s="45">
        <f t="shared" si="1"/>
        <v>0</v>
      </c>
      <c r="L32" s="45">
        <f t="shared" si="2"/>
        <v>0</v>
      </c>
      <c r="M32" s="55"/>
      <c r="N32" s="54">
        <f t="shared" si="3"/>
        <v>11</v>
      </c>
      <c r="O32" s="55"/>
      <c r="P32" s="55"/>
      <c r="Q32" s="55"/>
      <c r="R32" s="13">
        <f t="shared" si="4"/>
        <v>46</v>
      </c>
      <c r="S32" s="14" t="str">
        <f t="shared" si="0"/>
        <v>OK</v>
      </c>
      <c r="T32" s="28"/>
      <c r="U32" s="32"/>
      <c r="V32" s="28"/>
      <c r="W32" s="29"/>
      <c r="X32" s="29"/>
      <c r="Y32" s="29"/>
      <c r="Z32" s="29"/>
      <c r="AA32" s="28"/>
      <c r="AB32" s="28"/>
      <c r="AC32" s="28"/>
      <c r="AD32" s="28"/>
      <c r="AE32" s="28"/>
      <c r="AF32" s="29"/>
      <c r="AG32" s="29"/>
      <c r="AH32" s="29"/>
      <c r="AI32" s="29"/>
      <c r="AJ32" s="29"/>
      <c r="AK32" s="29"/>
    </row>
    <row r="33" spans="1:40" ht="39.950000000000003" customHeight="1" x14ac:dyDescent="0.25">
      <c r="A33" s="90">
        <v>30</v>
      </c>
      <c r="B33" s="91" t="s">
        <v>118</v>
      </c>
      <c r="C33" s="148" t="s">
        <v>232</v>
      </c>
      <c r="D33" s="98" t="s">
        <v>136</v>
      </c>
      <c r="E33" s="101">
        <v>1504</v>
      </c>
      <c r="F33" s="105" t="s">
        <v>167</v>
      </c>
      <c r="G33" s="106" t="s">
        <v>179</v>
      </c>
      <c r="H33" s="106" t="s">
        <v>183</v>
      </c>
      <c r="I33" s="108">
        <v>5</v>
      </c>
      <c r="J33" s="8"/>
      <c r="K33" s="45">
        <f t="shared" si="1"/>
        <v>0</v>
      </c>
      <c r="L33" s="45">
        <f t="shared" si="2"/>
        <v>0</v>
      </c>
      <c r="M33" s="55"/>
      <c r="N33" s="54">
        <f t="shared" si="3"/>
        <v>0</v>
      </c>
      <c r="O33" s="55"/>
      <c r="P33" s="55"/>
      <c r="Q33" s="55"/>
      <c r="R33" s="13">
        <f t="shared" si="4"/>
        <v>0</v>
      </c>
      <c r="S33" s="14" t="str">
        <f t="shared" si="0"/>
        <v>OK</v>
      </c>
      <c r="T33" s="28"/>
      <c r="U33" s="32"/>
      <c r="V33" s="28"/>
      <c r="W33" s="29"/>
      <c r="X33" s="29"/>
      <c r="Y33" s="29"/>
      <c r="Z33" s="29"/>
      <c r="AA33" s="28"/>
      <c r="AB33" s="28"/>
      <c r="AC33" s="28"/>
      <c r="AD33" s="28"/>
      <c r="AE33" s="28"/>
      <c r="AF33" s="29"/>
      <c r="AG33" s="29"/>
      <c r="AH33" s="29"/>
      <c r="AI33" s="29"/>
      <c r="AJ33" s="29"/>
      <c r="AK33" s="29"/>
    </row>
    <row r="34" spans="1:40" ht="39.950000000000003" customHeight="1" x14ac:dyDescent="0.25">
      <c r="A34" s="88">
        <v>31</v>
      </c>
      <c r="B34" s="89" t="s">
        <v>121</v>
      </c>
      <c r="C34" s="167" t="s">
        <v>267</v>
      </c>
      <c r="D34" s="96" t="s">
        <v>137</v>
      </c>
      <c r="E34" s="100">
        <v>1504</v>
      </c>
      <c r="F34" s="104" t="s">
        <v>168</v>
      </c>
      <c r="G34" s="35" t="s">
        <v>180</v>
      </c>
      <c r="H34" s="35" t="s">
        <v>183</v>
      </c>
      <c r="I34" s="107">
        <v>5.14</v>
      </c>
      <c r="J34" s="8">
        <v>350</v>
      </c>
      <c r="K34" s="45">
        <f t="shared" si="1"/>
        <v>0</v>
      </c>
      <c r="L34" s="45">
        <f t="shared" si="2"/>
        <v>0</v>
      </c>
      <c r="M34" s="55"/>
      <c r="N34" s="54">
        <f t="shared" si="3"/>
        <v>87</v>
      </c>
      <c r="O34" s="55"/>
      <c r="P34" s="55"/>
      <c r="Q34" s="55"/>
      <c r="R34" s="13">
        <f t="shared" si="4"/>
        <v>350</v>
      </c>
      <c r="S34" s="14" t="str">
        <f t="shared" si="0"/>
        <v>OK</v>
      </c>
      <c r="T34" s="28"/>
      <c r="U34" s="32"/>
      <c r="V34" s="28"/>
      <c r="W34" s="29"/>
      <c r="X34" s="29"/>
      <c r="Y34" s="29"/>
      <c r="Z34" s="29"/>
      <c r="AA34" s="28"/>
      <c r="AB34" s="28"/>
      <c r="AC34" s="28"/>
      <c r="AD34" s="28"/>
      <c r="AE34" s="28"/>
      <c r="AF34" s="29"/>
      <c r="AG34" s="29"/>
      <c r="AH34" s="29"/>
      <c r="AI34" s="29"/>
      <c r="AJ34" s="29"/>
      <c r="AK34" s="29"/>
    </row>
    <row r="35" spans="1:40" ht="39.950000000000003" customHeight="1" x14ac:dyDescent="0.25">
      <c r="A35" s="90">
        <v>32</v>
      </c>
      <c r="B35" s="91" t="s">
        <v>122</v>
      </c>
      <c r="C35" s="168" t="s">
        <v>268</v>
      </c>
      <c r="D35" s="97" t="s">
        <v>138</v>
      </c>
      <c r="E35" s="101">
        <v>1602</v>
      </c>
      <c r="F35" s="105" t="s">
        <v>169</v>
      </c>
      <c r="G35" s="106" t="s">
        <v>173</v>
      </c>
      <c r="H35" s="106" t="s">
        <v>184</v>
      </c>
      <c r="I35" s="108">
        <v>150</v>
      </c>
      <c r="J35" s="8">
        <v>5</v>
      </c>
      <c r="K35" s="45">
        <f t="shared" si="1"/>
        <v>0</v>
      </c>
      <c r="L35" s="45">
        <f t="shared" si="2"/>
        <v>0</v>
      </c>
      <c r="M35" s="55"/>
      <c r="N35" s="54">
        <f t="shared" si="3"/>
        <v>1</v>
      </c>
      <c r="O35" s="55"/>
      <c r="P35" s="55"/>
      <c r="Q35" s="55"/>
      <c r="R35" s="13">
        <f t="shared" si="4"/>
        <v>5</v>
      </c>
      <c r="S35" s="14" t="str">
        <f t="shared" si="0"/>
        <v>OK</v>
      </c>
      <c r="T35" s="28"/>
      <c r="U35" s="32"/>
      <c r="V35" s="28"/>
      <c r="W35" s="29"/>
      <c r="X35" s="29"/>
      <c r="Y35" s="29"/>
      <c r="Z35" s="29"/>
      <c r="AA35" s="28"/>
      <c r="AB35" s="28"/>
      <c r="AC35" s="28"/>
      <c r="AD35" s="28"/>
      <c r="AE35" s="28"/>
      <c r="AF35" s="29"/>
      <c r="AG35" s="29"/>
      <c r="AH35" s="29"/>
      <c r="AI35" s="29"/>
      <c r="AJ35" s="29"/>
      <c r="AK35" s="29"/>
    </row>
    <row r="36" spans="1:40" ht="39.950000000000003" customHeight="1" x14ac:dyDescent="0.25">
      <c r="A36" s="88">
        <v>33</v>
      </c>
      <c r="B36" s="89" t="s">
        <v>122</v>
      </c>
      <c r="C36" s="167" t="s">
        <v>269</v>
      </c>
      <c r="D36" s="96" t="s">
        <v>138</v>
      </c>
      <c r="E36" s="100">
        <v>1602</v>
      </c>
      <c r="F36" s="104" t="s">
        <v>170</v>
      </c>
      <c r="G36" s="35" t="s">
        <v>173</v>
      </c>
      <c r="H36" s="35" t="s">
        <v>184</v>
      </c>
      <c r="I36" s="107">
        <v>315</v>
      </c>
      <c r="J36" s="8">
        <v>7</v>
      </c>
      <c r="K36" s="45">
        <f t="shared" si="1"/>
        <v>0</v>
      </c>
      <c r="L36" s="45">
        <f t="shared" si="2"/>
        <v>0</v>
      </c>
      <c r="M36" s="55"/>
      <c r="N36" s="54">
        <f t="shared" si="3"/>
        <v>1</v>
      </c>
      <c r="O36" s="55"/>
      <c r="P36" s="55"/>
      <c r="Q36" s="55"/>
      <c r="R36" s="13">
        <f t="shared" si="4"/>
        <v>7</v>
      </c>
      <c r="S36" s="14" t="str">
        <f t="shared" si="0"/>
        <v>OK</v>
      </c>
      <c r="T36" s="28"/>
      <c r="U36" s="32"/>
      <c r="V36" s="28"/>
      <c r="W36" s="29"/>
      <c r="X36" s="29"/>
      <c r="Y36" s="29"/>
      <c r="Z36" s="29"/>
      <c r="AA36" s="28"/>
      <c r="AB36" s="28"/>
      <c r="AC36" s="28"/>
      <c r="AD36" s="28"/>
      <c r="AE36" s="28"/>
      <c r="AF36" s="29"/>
      <c r="AG36" s="29"/>
      <c r="AH36" s="29"/>
      <c r="AI36" s="29"/>
      <c r="AJ36" s="29"/>
      <c r="AK36" s="29"/>
    </row>
    <row r="37" spans="1:40" ht="39.950000000000003" customHeight="1" x14ac:dyDescent="0.25">
      <c r="A37" s="94">
        <v>34</v>
      </c>
      <c r="B37" s="95" t="s">
        <v>122</v>
      </c>
      <c r="C37" s="168" t="s">
        <v>270</v>
      </c>
      <c r="D37" s="99" t="s">
        <v>138</v>
      </c>
      <c r="E37" s="103">
        <v>1806</v>
      </c>
      <c r="F37" s="105" t="s">
        <v>171</v>
      </c>
      <c r="G37" s="106" t="s">
        <v>173</v>
      </c>
      <c r="H37" s="106" t="s">
        <v>184</v>
      </c>
      <c r="I37" s="109">
        <v>780</v>
      </c>
      <c r="J37" s="8">
        <v>3</v>
      </c>
      <c r="K37" s="45">
        <f t="shared" si="1"/>
        <v>0</v>
      </c>
      <c r="L37" s="45">
        <f t="shared" si="2"/>
        <v>0</v>
      </c>
      <c r="M37" s="55"/>
      <c r="N37" s="54">
        <f t="shared" si="3"/>
        <v>0</v>
      </c>
      <c r="O37" s="55"/>
      <c r="P37" s="55"/>
      <c r="Q37" s="55"/>
      <c r="R37" s="13">
        <f t="shared" si="4"/>
        <v>3</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40" ht="39.950000000000003" customHeight="1" x14ac:dyDescent="0.25">
      <c r="J38" s="4">
        <f>SUM(J4:J37)</f>
        <v>6207</v>
      </c>
      <c r="R38" s="16">
        <f>SUM(R4:R37)</f>
        <v>6207</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c r="AM38" s="166"/>
      <c r="AN38" s="166"/>
    </row>
    <row r="39" spans="1:40" ht="39.950000000000003" customHeight="1" x14ac:dyDescent="0.25">
      <c r="J39" s="83">
        <v>24</v>
      </c>
      <c r="K39" s="83">
        <f>SUMPRODUCT($I$4:$I$37,K4:K37)</f>
        <v>0</v>
      </c>
      <c r="L39" s="83">
        <f>SUMPRODUCT($I$4:$I$37,L4:L37)</f>
        <v>0</v>
      </c>
      <c r="T39" s="112"/>
      <c r="U39" s="169"/>
      <c r="V39" s="113"/>
      <c r="W39" s="166"/>
      <c r="X39" s="166"/>
      <c r="Y39" s="114"/>
      <c r="Z39" s="170"/>
      <c r="AA39" s="113"/>
      <c r="AB39" s="113"/>
      <c r="AC39" s="113"/>
      <c r="AD39" s="113"/>
      <c r="AE39" s="113"/>
      <c r="AF39" s="166"/>
      <c r="AG39" s="166"/>
      <c r="AH39" s="166"/>
      <c r="AI39" s="166"/>
      <c r="AJ39" s="166"/>
      <c r="AK39" s="166"/>
      <c r="AL39" s="166"/>
      <c r="AM39" s="166"/>
      <c r="AN39" s="166"/>
    </row>
    <row r="40" spans="1:40" ht="39.950000000000003" customHeight="1" x14ac:dyDescent="0.25">
      <c r="T40" s="112"/>
      <c r="U40" s="169"/>
      <c r="V40" s="113"/>
      <c r="W40" s="166"/>
      <c r="X40" s="166"/>
      <c r="Y40" s="114"/>
      <c r="Z40" s="170"/>
      <c r="AA40" s="113"/>
      <c r="AB40" s="113"/>
      <c r="AC40" s="113"/>
      <c r="AD40" s="113"/>
      <c r="AE40" s="113"/>
      <c r="AF40" s="166"/>
      <c r="AG40" s="166"/>
      <c r="AH40" s="166"/>
      <c r="AI40" s="166"/>
      <c r="AJ40" s="166"/>
      <c r="AK40" s="166"/>
      <c r="AL40" s="166"/>
      <c r="AM40" s="166"/>
      <c r="AN40" s="166"/>
    </row>
    <row r="41" spans="1:40" ht="39.950000000000003" customHeight="1" x14ac:dyDescent="0.25">
      <c r="T41" s="112"/>
      <c r="U41" s="169"/>
      <c r="V41" s="113"/>
      <c r="W41" s="166"/>
      <c r="X41" s="166"/>
      <c r="Y41" s="114"/>
      <c r="Z41" s="170"/>
      <c r="AA41" s="113"/>
      <c r="AB41" s="113"/>
      <c r="AC41" s="113"/>
      <c r="AD41" s="113"/>
      <c r="AE41" s="113"/>
      <c r="AF41" s="166"/>
      <c r="AG41" s="166"/>
      <c r="AH41" s="166"/>
      <c r="AI41" s="166"/>
      <c r="AJ41" s="166"/>
      <c r="AK41" s="166"/>
      <c r="AL41" s="166"/>
      <c r="AM41" s="166"/>
      <c r="AN41" s="166"/>
    </row>
    <row r="42" spans="1:40" ht="39.950000000000003" customHeight="1" x14ac:dyDescent="0.25">
      <c r="T42" s="112"/>
      <c r="U42" s="169"/>
      <c r="V42" s="113"/>
      <c r="W42" s="166"/>
      <c r="X42" s="166"/>
      <c r="Y42" s="114"/>
      <c r="Z42" s="170"/>
      <c r="AA42" s="113"/>
      <c r="AB42" s="113"/>
      <c r="AC42" s="113"/>
      <c r="AD42" s="113"/>
      <c r="AE42" s="113"/>
      <c r="AF42" s="166"/>
      <c r="AG42" s="166"/>
      <c r="AH42" s="166"/>
      <c r="AI42" s="166"/>
      <c r="AJ42" s="166"/>
      <c r="AK42" s="166"/>
      <c r="AL42" s="166"/>
      <c r="AM42" s="166"/>
      <c r="AN42" s="166"/>
    </row>
    <row r="43" spans="1:40" ht="39.950000000000003" customHeight="1" x14ac:dyDescent="0.25">
      <c r="T43" s="112"/>
      <c r="U43" s="169"/>
      <c r="V43" s="113"/>
      <c r="W43" s="166"/>
      <c r="X43" s="166"/>
      <c r="Y43" s="114"/>
      <c r="Z43" s="170"/>
      <c r="AA43" s="113"/>
      <c r="AB43" s="113"/>
      <c r="AC43" s="113"/>
      <c r="AD43" s="113"/>
      <c r="AE43" s="113"/>
      <c r="AF43" s="166"/>
      <c r="AG43" s="166"/>
      <c r="AH43" s="166"/>
      <c r="AI43" s="166"/>
      <c r="AJ43" s="166"/>
      <c r="AK43" s="166"/>
      <c r="AL43" s="166"/>
      <c r="AM43" s="166"/>
      <c r="AN43" s="166"/>
    </row>
    <row r="44" spans="1:40" ht="39.950000000000003" customHeight="1" x14ac:dyDescent="0.25">
      <c r="T44" s="112"/>
      <c r="U44" s="169"/>
      <c r="V44" s="113"/>
      <c r="W44" s="166"/>
      <c r="X44" s="166"/>
      <c r="Y44" s="114"/>
      <c r="Z44" s="170"/>
      <c r="AA44" s="113"/>
      <c r="AB44" s="113"/>
      <c r="AC44" s="113"/>
      <c r="AD44" s="113"/>
      <c r="AE44" s="113"/>
      <c r="AF44" s="166"/>
      <c r="AG44" s="166"/>
      <c r="AH44" s="166"/>
      <c r="AI44" s="166"/>
      <c r="AJ44" s="166"/>
      <c r="AK44" s="166"/>
      <c r="AL44" s="166"/>
      <c r="AM44" s="166"/>
      <c r="AN44" s="166"/>
    </row>
    <row r="45" spans="1:40" ht="39.950000000000003" customHeight="1" x14ac:dyDescent="0.25">
      <c r="T45" s="112"/>
      <c r="U45" s="169"/>
      <c r="V45" s="113"/>
      <c r="W45" s="166"/>
      <c r="X45" s="166"/>
      <c r="Y45" s="114"/>
      <c r="Z45" s="170"/>
      <c r="AA45" s="113"/>
      <c r="AB45" s="113"/>
      <c r="AC45" s="113"/>
      <c r="AD45" s="113"/>
      <c r="AE45" s="113"/>
      <c r="AF45" s="166"/>
      <c r="AG45" s="166"/>
      <c r="AH45" s="166"/>
      <c r="AI45" s="166"/>
      <c r="AJ45" s="166"/>
      <c r="AK45" s="166"/>
      <c r="AL45" s="166"/>
      <c r="AM45" s="166"/>
      <c r="AN45" s="166"/>
    </row>
    <row r="46" spans="1:40" ht="39.950000000000003" customHeight="1" x14ac:dyDescent="0.25">
      <c r="T46" s="112"/>
      <c r="U46" s="169"/>
      <c r="V46" s="113"/>
      <c r="W46" s="166"/>
      <c r="X46" s="166"/>
      <c r="Y46" s="114"/>
      <c r="Z46" s="170"/>
      <c r="AA46" s="113"/>
      <c r="AB46" s="113"/>
      <c r="AC46" s="113"/>
      <c r="AD46" s="113"/>
      <c r="AE46" s="113"/>
      <c r="AF46" s="166"/>
      <c r="AG46" s="166"/>
      <c r="AH46" s="166"/>
      <c r="AI46" s="166"/>
      <c r="AJ46" s="166"/>
      <c r="AK46" s="166"/>
      <c r="AL46" s="166"/>
      <c r="AM46" s="166"/>
      <c r="AN46" s="166"/>
    </row>
    <row r="47" spans="1:40" ht="39.950000000000003" customHeight="1" x14ac:dyDescent="0.25">
      <c r="T47" s="112"/>
      <c r="U47" s="169"/>
      <c r="V47" s="113"/>
      <c r="W47" s="166"/>
      <c r="X47" s="166"/>
      <c r="Y47" s="114"/>
      <c r="Z47" s="170"/>
      <c r="AA47" s="113"/>
      <c r="AB47" s="113"/>
      <c r="AC47" s="113"/>
      <c r="AD47" s="113"/>
      <c r="AE47" s="113"/>
      <c r="AF47" s="166"/>
      <c r="AG47" s="166"/>
      <c r="AH47" s="166"/>
      <c r="AI47" s="166"/>
      <c r="AJ47" s="166"/>
      <c r="AK47" s="166"/>
      <c r="AL47" s="166"/>
      <c r="AM47" s="166"/>
      <c r="AN47" s="166"/>
    </row>
    <row r="48" spans="1:40" ht="39.950000000000003" customHeight="1" x14ac:dyDescent="0.25">
      <c r="T48" s="112"/>
      <c r="U48" s="169"/>
      <c r="V48" s="113"/>
      <c r="W48" s="166"/>
      <c r="X48" s="166"/>
      <c r="Y48" s="114"/>
      <c r="Z48" s="170"/>
      <c r="AA48" s="113"/>
      <c r="AB48" s="113"/>
      <c r="AC48" s="113"/>
      <c r="AD48" s="113"/>
      <c r="AE48" s="113"/>
      <c r="AF48" s="166"/>
      <c r="AG48" s="166"/>
      <c r="AH48" s="166"/>
      <c r="AI48" s="166"/>
      <c r="AJ48" s="166"/>
      <c r="AK48" s="166"/>
      <c r="AL48" s="166"/>
      <c r="AM48" s="166"/>
      <c r="AN48" s="166"/>
    </row>
    <row r="49" spans="20:40" ht="39.950000000000003" customHeight="1" x14ac:dyDescent="0.25">
      <c r="T49" s="112"/>
      <c r="U49" s="169"/>
      <c r="V49" s="113"/>
      <c r="W49" s="166"/>
      <c r="X49" s="166"/>
      <c r="Y49" s="114"/>
      <c r="Z49" s="170"/>
      <c r="AA49" s="113"/>
      <c r="AB49" s="113"/>
      <c r="AC49" s="113"/>
      <c r="AD49" s="113"/>
      <c r="AE49" s="113"/>
      <c r="AF49" s="166"/>
      <c r="AG49" s="166"/>
      <c r="AH49" s="166"/>
      <c r="AI49" s="166"/>
      <c r="AJ49" s="166"/>
      <c r="AK49" s="166"/>
      <c r="AL49" s="166"/>
      <c r="AM49" s="166"/>
      <c r="AN49" s="166"/>
    </row>
    <row r="50" spans="20:40" ht="39.950000000000003" customHeight="1" x14ac:dyDescent="0.25">
      <c r="T50" s="112"/>
      <c r="U50" s="169"/>
      <c r="V50" s="113"/>
      <c r="W50" s="166"/>
      <c r="X50" s="166"/>
      <c r="Y50" s="114"/>
      <c r="Z50" s="170"/>
      <c r="AA50" s="113"/>
      <c r="AB50" s="113"/>
      <c r="AC50" s="113"/>
      <c r="AD50" s="113"/>
      <c r="AE50" s="113"/>
      <c r="AF50" s="166"/>
      <c r="AG50" s="166"/>
      <c r="AH50" s="166"/>
      <c r="AI50" s="166"/>
      <c r="AJ50" s="166"/>
      <c r="AK50" s="166"/>
      <c r="AL50" s="166"/>
      <c r="AM50" s="166"/>
      <c r="AN50" s="166"/>
    </row>
    <row r="51" spans="20:40" ht="39.950000000000003" customHeight="1" x14ac:dyDescent="0.25">
      <c r="T51" s="112"/>
      <c r="U51" s="169"/>
      <c r="V51" s="113"/>
      <c r="W51" s="166"/>
      <c r="X51" s="166"/>
      <c r="Y51" s="114"/>
      <c r="Z51" s="170"/>
      <c r="AA51" s="113"/>
      <c r="AB51" s="113"/>
      <c r="AC51" s="113"/>
      <c r="AD51" s="113"/>
      <c r="AE51" s="113"/>
      <c r="AF51" s="166"/>
      <c r="AG51" s="166"/>
      <c r="AH51" s="166"/>
      <c r="AI51" s="166"/>
      <c r="AJ51" s="166"/>
      <c r="AK51" s="166"/>
      <c r="AL51" s="166"/>
      <c r="AM51" s="166"/>
      <c r="AN51" s="166"/>
    </row>
    <row r="52" spans="20:40" ht="39.950000000000003" customHeight="1" x14ac:dyDescent="0.25">
      <c r="T52" s="112"/>
      <c r="U52" s="169"/>
      <c r="V52" s="113"/>
      <c r="W52" s="166"/>
      <c r="X52" s="166"/>
      <c r="Y52" s="114"/>
      <c r="Z52" s="170"/>
      <c r="AA52" s="113"/>
      <c r="AB52" s="113"/>
      <c r="AC52" s="113"/>
      <c r="AD52" s="113"/>
      <c r="AE52" s="113"/>
      <c r="AF52" s="166"/>
      <c r="AG52" s="166"/>
      <c r="AH52" s="166"/>
      <c r="AI52" s="166"/>
      <c r="AJ52" s="166"/>
      <c r="AK52" s="166"/>
      <c r="AL52" s="166"/>
      <c r="AM52" s="166"/>
      <c r="AN52" s="166"/>
    </row>
    <row r="53" spans="20:40" ht="39.950000000000003" customHeight="1" x14ac:dyDescent="0.25">
      <c r="T53" s="112"/>
      <c r="U53" s="169"/>
      <c r="V53" s="113"/>
      <c r="W53" s="166"/>
      <c r="X53" s="166"/>
      <c r="Y53" s="114"/>
      <c r="Z53" s="170"/>
      <c r="AA53" s="113"/>
      <c r="AB53" s="113"/>
      <c r="AC53" s="113"/>
      <c r="AD53" s="113"/>
      <c r="AE53" s="113"/>
      <c r="AF53" s="166"/>
      <c r="AG53" s="166"/>
      <c r="AH53" s="166"/>
      <c r="AI53" s="166"/>
      <c r="AJ53" s="166"/>
      <c r="AK53" s="166"/>
      <c r="AL53" s="166"/>
      <c r="AM53" s="166"/>
      <c r="AN53" s="166"/>
    </row>
    <row r="54" spans="20:40" ht="39.950000000000003" customHeight="1" x14ac:dyDescent="0.25">
      <c r="T54" s="112"/>
      <c r="U54" s="169"/>
      <c r="V54" s="113"/>
      <c r="W54" s="166"/>
      <c r="X54" s="166"/>
      <c r="Y54" s="114"/>
      <c r="Z54" s="170"/>
      <c r="AA54" s="113"/>
      <c r="AB54" s="113"/>
      <c r="AC54" s="113"/>
      <c r="AD54" s="113"/>
      <c r="AE54" s="113"/>
      <c r="AF54" s="166"/>
      <c r="AG54" s="166"/>
      <c r="AH54" s="166"/>
      <c r="AI54" s="166"/>
      <c r="AJ54" s="166"/>
      <c r="AK54" s="166"/>
      <c r="AL54" s="166"/>
      <c r="AM54" s="166"/>
      <c r="AN54" s="166"/>
    </row>
    <row r="55" spans="20:40" ht="39.950000000000003" customHeight="1" x14ac:dyDescent="0.25">
      <c r="T55" s="112"/>
      <c r="U55" s="169"/>
      <c r="V55" s="113"/>
      <c r="W55" s="166"/>
      <c r="X55" s="166"/>
      <c r="Y55" s="114"/>
      <c r="Z55" s="170"/>
      <c r="AA55" s="113"/>
      <c r="AB55" s="113"/>
      <c r="AC55" s="113"/>
      <c r="AD55" s="113"/>
      <c r="AE55" s="113"/>
      <c r="AF55" s="166"/>
      <c r="AG55" s="166"/>
      <c r="AH55" s="166"/>
      <c r="AI55" s="166"/>
      <c r="AJ55" s="166"/>
      <c r="AK55" s="166"/>
      <c r="AL55" s="166"/>
      <c r="AM55" s="166"/>
      <c r="AN55" s="166"/>
    </row>
    <row r="56" spans="20:40" ht="39.950000000000003" customHeight="1" x14ac:dyDescent="0.25">
      <c r="T56" s="112"/>
      <c r="U56" s="169"/>
      <c r="V56" s="113"/>
      <c r="W56" s="166"/>
      <c r="X56" s="166"/>
      <c r="Y56" s="114"/>
      <c r="Z56" s="170"/>
      <c r="AA56" s="113"/>
      <c r="AB56" s="113"/>
      <c r="AC56" s="113"/>
      <c r="AD56" s="113"/>
      <c r="AE56" s="113"/>
      <c r="AF56" s="166"/>
      <c r="AG56" s="166"/>
      <c r="AH56" s="166"/>
      <c r="AI56" s="166"/>
      <c r="AJ56" s="166"/>
      <c r="AK56" s="166"/>
      <c r="AL56" s="166"/>
      <c r="AM56" s="166"/>
      <c r="AN56" s="166"/>
    </row>
    <row r="57" spans="20:40" ht="39.950000000000003" customHeight="1" x14ac:dyDescent="0.25">
      <c r="T57" s="112"/>
      <c r="U57" s="169"/>
      <c r="V57" s="113"/>
      <c r="W57" s="166"/>
      <c r="X57" s="166"/>
      <c r="Y57" s="114"/>
      <c r="Z57" s="170"/>
      <c r="AA57" s="113"/>
      <c r="AB57" s="113"/>
      <c r="AC57" s="113"/>
      <c r="AD57" s="113"/>
      <c r="AE57" s="113"/>
      <c r="AF57" s="166"/>
      <c r="AG57" s="166"/>
      <c r="AH57" s="166"/>
      <c r="AI57" s="166"/>
      <c r="AJ57" s="166"/>
      <c r="AK57" s="166"/>
      <c r="AL57" s="166"/>
      <c r="AM57" s="166"/>
      <c r="AN57" s="166"/>
    </row>
    <row r="58" spans="20:40" ht="39.950000000000003" customHeight="1" x14ac:dyDescent="0.25">
      <c r="T58" s="112"/>
      <c r="U58" s="169"/>
      <c r="V58" s="113"/>
      <c r="W58" s="166"/>
      <c r="X58" s="166"/>
      <c r="Y58" s="114"/>
      <c r="Z58" s="170"/>
      <c r="AA58" s="113"/>
      <c r="AB58" s="113"/>
      <c r="AC58" s="113"/>
      <c r="AD58" s="113"/>
      <c r="AE58" s="113"/>
      <c r="AF58" s="166"/>
      <c r="AG58" s="166"/>
      <c r="AH58" s="166"/>
      <c r="AI58" s="166"/>
      <c r="AJ58" s="166"/>
      <c r="AK58" s="166"/>
      <c r="AL58" s="166"/>
      <c r="AM58" s="166"/>
      <c r="AN58" s="166"/>
    </row>
    <row r="59" spans="20:40" ht="39.950000000000003" customHeight="1" x14ac:dyDescent="0.25">
      <c r="T59" s="171"/>
      <c r="U59" s="171"/>
      <c r="V59" s="171"/>
      <c r="W59" s="171"/>
      <c r="X59" s="171"/>
      <c r="Y59" s="171"/>
      <c r="Z59" s="171"/>
      <c r="AA59" s="171"/>
      <c r="AB59" s="171"/>
      <c r="AC59" s="171"/>
      <c r="AD59" s="171"/>
      <c r="AE59" s="171"/>
      <c r="AF59" s="166"/>
      <c r="AG59" s="166"/>
      <c r="AH59" s="166"/>
      <c r="AI59" s="166"/>
      <c r="AJ59" s="166"/>
      <c r="AK59" s="166"/>
      <c r="AL59" s="166"/>
      <c r="AM59" s="166"/>
      <c r="AN59" s="166"/>
    </row>
    <row r="60" spans="20:40" ht="39.950000000000003" customHeight="1" x14ac:dyDescent="0.25">
      <c r="T60" s="171"/>
      <c r="U60" s="171"/>
      <c r="V60" s="171"/>
      <c r="W60" s="171"/>
      <c r="X60" s="171"/>
      <c r="Y60" s="171"/>
      <c r="Z60" s="171"/>
      <c r="AA60" s="171"/>
      <c r="AB60" s="171"/>
      <c r="AC60" s="171"/>
      <c r="AD60" s="171"/>
      <c r="AE60" s="171"/>
      <c r="AF60" s="166"/>
      <c r="AG60" s="166"/>
      <c r="AH60" s="166"/>
      <c r="AI60" s="166"/>
      <c r="AJ60" s="166"/>
      <c r="AK60" s="166"/>
      <c r="AL60" s="166"/>
      <c r="AM60" s="166"/>
      <c r="AN60" s="166"/>
    </row>
    <row r="61" spans="20:40" ht="39.950000000000003" customHeight="1" x14ac:dyDescent="0.25">
      <c r="T61" s="171"/>
      <c r="U61" s="171"/>
      <c r="V61" s="171"/>
      <c r="W61" s="171"/>
      <c r="X61" s="171"/>
      <c r="Y61" s="171"/>
      <c r="Z61" s="171"/>
      <c r="AA61" s="171"/>
      <c r="AB61" s="171"/>
      <c r="AC61" s="171"/>
      <c r="AD61" s="171"/>
      <c r="AE61" s="171"/>
      <c r="AF61" s="166"/>
      <c r="AG61" s="166"/>
      <c r="AH61" s="166"/>
      <c r="AI61" s="166"/>
      <c r="AJ61" s="166"/>
      <c r="AK61" s="166"/>
      <c r="AL61" s="166"/>
      <c r="AM61" s="166"/>
      <c r="AN61" s="166"/>
    </row>
    <row r="62" spans="20:40" ht="39.950000000000003" customHeight="1" x14ac:dyDescent="0.25">
      <c r="T62" s="171"/>
      <c r="U62" s="171"/>
      <c r="V62" s="171"/>
      <c r="W62" s="171"/>
      <c r="X62" s="171"/>
      <c r="Y62" s="171"/>
      <c r="Z62" s="171"/>
      <c r="AA62" s="171"/>
      <c r="AB62" s="171"/>
      <c r="AC62" s="171"/>
      <c r="AD62" s="171"/>
      <c r="AE62" s="171"/>
      <c r="AF62" s="166"/>
      <c r="AG62" s="166"/>
      <c r="AH62" s="166"/>
      <c r="AI62" s="166"/>
      <c r="AJ62" s="166"/>
      <c r="AK62" s="166"/>
      <c r="AL62" s="166"/>
      <c r="AM62" s="166"/>
      <c r="AN62" s="166"/>
    </row>
    <row r="63" spans="20:40" ht="39.950000000000003" customHeight="1" x14ac:dyDescent="0.25">
      <c r="T63" s="171"/>
      <c r="U63" s="171"/>
      <c r="V63" s="171"/>
      <c r="W63" s="171"/>
      <c r="X63" s="171"/>
      <c r="Y63" s="171"/>
      <c r="Z63" s="171"/>
      <c r="AA63" s="171"/>
      <c r="AB63" s="171"/>
      <c r="AC63" s="171"/>
      <c r="AD63" s="171"/>
      <c r="AE63" s="171"/>
      <c r="AF63" s="166"/>
      <c r="AG63" s="166"/>
      <c r="AH63" s="166"/>
      <c r="AI63" s="166"/>
      <c r="AJ63" s="166"/>
      <c r="AK63" s="166"/>
      <c r="AL63" s="166"/>
      <c r="AM63" s="166"/>
      <c r="AN63" s="166"/>
    </row>
    <row r="64" spans="20:40" ht="39.950000000000003" customHeight="1" x14ac:dyDescent="0.25">
      <c r="T64" s="171"/>
      <c r="U64" s="171"/>
      <c r="V64" s="171"/>
      <c r="W64" s="171"/>
      <c r="X64" s="171"/>
      <c r="Y64" s="171"/>
      <c r="Z64" s="171"/>
      <c r="AA64" s="171"/>
      <c r="AB64" s="171"/>
      <c r="AC64" s="171"/>
      <c r="AD64" s="171"/>
      <c r="AE64" s="171"/>
      <c r="AF64" s="166"/>
      <c r="AG64" s="166"/>
      <c r="AH64" s="166"/>
      <c r="AI64" s="166"/>
      <c r="AJ64" s="166"/>
      <c r="AK64" s="166"/>
      <c r="AL64" s="166"/>
      <c r="AM64" s="166"/>
      <c r="AN64" s="166"/>
    </row>
    <row r="65" spans="20:40" ht="39.950000000000003" customHeight="1" x14ac:dyDescent="0.25">
      <c r="T65" s="171"/>
      <c r="U65" s="171"/>
      <c r="V65" s="171"/>
      <c r="W65" s="171"/>
      <c r="X65" s="171"/>
      <c r="Y65" s="171"/>
      <c r="Z65" s="171"/>
      <c r="AA65" s="171"/>
      <c r="AB65" s="171"/>
      <c r="AC65" s="171"/>
      <c r="AD65" s="171"/>
      <c r="AE65" s="171"/>
      <c r="AF65" s="166"/>
      <c r="AG65" s="166"/>
      <c r="AH65" s="166"/>
      <c r="AI65" s="166"/>
      <c r="AJ65" s="166"/>
      <c r="AK65" s="166"/>
      <c r="AL65" s="166"/>
      <c r="AM65" s="166"/>
      <c r="AN65" s="166"/>
    </row>
    <row r="66" spans="20:40" ht="39.950000000000003" customHeight="1" x14ac:dyDescent="0.25">
      <c r="T66" s="171"/>
      <c r="U66" s="171"/>
      <c r="V66" s="171"/>
      <c r="W66" s="171"/>
      <c r="X66" s="171"/>
      <c r="Y66" s="171"/>
      <c r="Z66" s="171"/>
      <c r="AA66" s="171"/>
      <c r="AB66" s="171"/>
      <c r="AC66" s="171"/>
      <c r="AD66" s="171"/>
      <c r="AE66" s="171"/>
      <c r="AF66" s="166"/>
      <c r="AG66" s="166"/>
      <c r="AH66" s="166"/>
      <c r="AI66" s="166"/>
      <c r="AJ66" s="166"/>
      <c r="AK66" s="166"/>
      <c r="AL66" s="166"/>
      <c r="AM66" s="166"/>
      <c r="AN66" s="166"/>
    </row>
    <row r="67" spans="20:40" ht="39.950000000000003" customHeight="1" x14ac:dyDescent="0.25">
      <c r="T67" s="171"/>
      <c r="U67" s="171"/>
      <c r="V67" s="171"/>
      <c r="W67" s="171"/>
      <c r="X67" s="171"/>
      <c r="Y67" s="171"/>
      <c r="Z67" s="171"/>
      <c r="AA67" s="171"/>
      <c r="AB67" s="171"/>
      <c r="AC67" s="171"/>
      <c r="AD67" s="171"/>
      <c r="AE67" s="171"/>
      <c r="AF67" s="166"/>
      <c r="AG67" s="166"/>
      <c r="AH67" s="166"/>
      <c r="AI67" s="166"/>
      <c r="AJ67" s="166"/>
      <c r="AK67" s="166"/>
      <c r="AL67" s="166"/>
      <c r="AM67" s="166"/>
      <c r="AN67" s="166"/>
    </row>
    <row r="68" spans="20:40" ht="39.950000000000003" customHeight="1" x14ac:dyDescent="0.25">
      <c r="T68" s="171"/>
      <c r="U68" s="171"/>
      <c r="V68" s="171"/>
      <c r="W68" s="171"/>
      <c r="X68" s="171"/>
      <c r="Y68" s="171"/>
      <c r="Z68" s="171"/>
      <c r="AA68" s="171"/>
      <c r="AB68" s="171"/>
      <c r="AC68" s="171"/>
      <c r="AD68" s="171"/>
      <c r="AE68" s="171"/>
      <c r="AF68" s="166"/>
      <c r="AG68" s="166"/>
      <c r="AH68" s="166"/>
      <c r="AI68" s="166"/>
      <c r="AJ68" s="166"/>
      <c r="AK68" s="166"/>
      <c r="AL68" s="166"/>
      <c r="AM68" s="166"/>
      <c r="AN68" s="166"/>
    </row>
    <row r="69" spans="20:40" ht="39.950000000000003" customHeight="1" x14ac:dyDescent="0.25">
      <c r="T69" s="171"/>
      <c r="U69" s="171"/>
      <c r="V69" s="171"/>
      <c r="W69" s="171"/>
      <c r="X69" s="171"/>
      <c r="Y69" s="171"/>
      <c r="Z69" s="171"/>
      <c r="AA69" s="171"/>
      <c r="AB69" s="171"/>
      <c r="AC69" s="171"/>
      <c r="AD69" s="171"/>
      <c r="AE69" s="171"/>
      <c r="AF69" s="166"/>
      <c r="AG69" s="166"/>
      <c r="AH69" s="166"/>
      <c r="AI69" s="166"/>
      <c r="AJ69" s="166"/>
      <c r="AK69" s="166"/>
      <c r="AL69" s="166"/>
      <c r="AM69" s="166"/>
      <c r="AN69" s="166"/>
    </row>
    <row r="70" spans="20:40" ht="39.950000000000003" customHeight="1" x14ac:dyDescent="0.25">
      <c r="T70" s="171"/>
      <c r="U70" s="171"/>
      <c r="V70" s="171"/>
      <c r="W70" s="171"/>
      <c r="X70" s="171"/>
      <c r="Y70" s="171"/>
      <c r="Z70" s="171"/>
      <c r="AA70" s="171"/>
      <c r="AB70" s="171"/>
      <c r="AC70" s="171"/>
      <c r="AD70" s="171"/>
      <c r="AE70" s="171"/>
      <c r="AF70" s="166"/>
      <c r="AG70" s="166"/>
      <c r="AH70" s="166"/>
      <c r="AI70" s="166"/>
      <c r="AJ70" s="166"/>
      <c r="AK70" s="166"/>
      <c r="AL70" s="166"/>
      <c r="AM70" s="166"/>
      <c r="AN70" s="166"/>
    </row>
    <row r="71" spans="20:40" ht="39.950000000000003" customHeight="1" x14ac:dyDescent="0.25">
      <c r="T71" s="171"/>
      <c r="U71" s="171"/>
      <c r="V71" s="171"/>
      <c r="W71" s="171"/>
      <c r="X71" s="171"/>
      <c r="Y71" s="171"/>
      <c r="Z71" s="171"/>
      <c r="AA71" s="171"/>
      <c r="AB71" s="171"/>
      <c r="AC71" s="171"/>
      <c r="AD71" s="171"/>
      <c r="AE71" s="171"/>
      <c r="AF71" s="166"/>
      <c r="AG71" s="166"/>
      <c r="AH71" s="166"/>
      <c r="AI71" s="166"/>
      <c r="AJ71" s="166"/>
      <c r="AK71" s="166"/>
      <c r="AL71" s="166"/>
      <c r="AM71" s="166"/>
      <c r="AN71" s="166"/>
    </row>
    <row r="72" spans="20:40" ht="39.950000000000003" customHeight="1" x14ac:dyDescent="0.25">
      <c r="T72" s="171"/>
      <c r="U72" s="171"/>
      <c r="V72" s="171"/>
      <c r="W72" s="171"/>
      <c r="X72" s="171"/>
      <c r="Y72" s="171"/>
      <c r="Z72" s="171"/>
      <c r="AA72" s="171"/>
      <c r="AB72" s="171"/>
      <c r="AC72" s="171"/>
      <c r="AD72" s="171"/>
      <c r="AE72" s="171"/>
      <c r="AF72" s="166"/>
      <c r="AG72" s="166"/>
      <c r="AH72" s="166"/>
      <c r="AI72" s="166"/>
      <c r="AJ72" s="166"/>
      <c r="AK72" s="166"/>
      <c r="AL72" s="166"/>
      <c r="AM72" s="166"/>
      <c r="AN72" s="166"/>
    </row>
    <row r="73" spans="20:40" ht="39.950000000000003" customHeight="1" x14ac:dyDescent="0.25">
      <c r="T73" s="171"/>
      <c r="U73" s="171"/>
      <c r="V73" s="171"/>
      <c r="W73" s="171"/>
      <c r="X73" s="171"/>
      <c r="Y73" s="171"/>
      <c r="Z73" s="171"/>
      <c r="AA73" s="171"/>
      <c r="AB73" s="171"/>
      <c r="AC73" s="171"/>
      <c r="AD73" s="171"/>
      <c r="AE73" s="171"/>
      <c r="AF73" s="166"/>
      <c r="AG73" s="166"/>
      <c r="AH73" s="166"/>
      <c r="AI73" s="166"/>
      <c r="AJ73" s="166"/>
      <c r="AK73" s="166"/>
      <c r="AL73" s="166"/>
      <c r="AM73" s="166"/>
      <c r="AN73" s="166"/>
    </row>
    <row r="74" spans="20:40" ht="39.950000000000003" customHeight="1" x14ac:dyDescent="0.25">
      <c r="T74" s="171"/>
      <c r="U74" s="171"/>
      <c r="V74" s="171"/>
      <c r="W74" s="171"/>
      <c r="X74" s="171"/>
      <c r="Y74" s="171"/>
      <c r="Z74" s="171"/>
      <c r="AA74" s="171"/>
      <c r="AB74" s="171"/>
      <c r="AC74" s="171"/>
      <c r="AD74" s="171"/>
      <c r="AE74" s="171"/>
      <c r="AF74" s="166"/>
      <c r="AG74" s="166"/>
      <c r="AH74" s="166"/>
      <c r="AI74" s="166"/>
      <c r="AJ74" s="166"/>
      <c r="AK74" s="166"/>
      <c r="AL74" s="166"/>
      <c r="AM74" s="166"/>
      <c r="AN74" s="166"/>
    </row>
    <row r="75" spans="20:40" ht="39.950000000000003" customHeight="1" x14ac:dyDescent="0.25">
      <c r="T75" s="171"/>
      <c r="U75" s="171"/>
      <c r="V75" s="171"/>
      <c r="W75" s="171"/>
      <c r="X75" s="171"/>
      <c r="Y75" s="171"/>
      <c r="Z75" s="171"/>
      <c r="AA75" s="171"/>
      <c r="AB75" s="171"/>
      <c r="AC75" s="171"/>
      <c r="AD75" s="171"/>
      <c r="AE75" s="171"/>
      <c r="AF75" s="166"/>
      <c r="AG75" s="166"/>
      <c r="AH75" s="166"/>
      <c r="AI75" s="166"/>
      <c r="AJ75" s="166"/>
      <c r="AK75" s="166"/>
      <c r="AL75" s="166"/>
      <c r="AM75" s="166"/>
      <c r="AN75" s="166"/>
    </row>
    <row r="76" spans="20:40" ht="39.950000000000003" customHeight="1" x14ac:dyDescent="0.25">
      <c r="T76" s="171"/>
      <c r="U76" s="171"/>
      <c r="V76" s="171"/>
      <c r="W76" s="171"/>
      <c r="X76" s="171"/>
      <c r="Y76" s="171"/>
      <c r="Z76" s="171"/>
      <c r="AA76" s="171"/>
      <c r="AB76" s="171"/>
      <c r="AC76" s="171"/>
      <c r="AD76" s="171"/>
      <c r="AE76" s="171"/>
      <c r="AF76" s="166"/>
      <c r="AG76" s="166"/>
      <c r="AH76" s="166"/>
      <c r="AI76" s="166"/>
      <c r="AJ76" s="166"/>
      <c r="AK76" s="166"/>
      <c r="AL76" s="166"/>
      <c r="AM76" s="166"/>
      <c r="AN76" s="166"/>
    </row>
    <row r="77" spans="20:40" ht="39.950000000000003" customHeight="1" x14ac:dyDescent="0.25">
      <c r="T77" s="171"/>
      <c r="U77" s="171"/>
      <c r="V77" s="171"/>
      <c r="W77" s="171"/>
      <c r="X77" s="171"/>
      <c r="Y77" s="171"/>
      <c r="Z77" s="171"/>
      <c r="AA77" s="171"/>
      <c r="AB77" s="171"/>
      <c r="AC77" s="171"/>
      <c r="AD77" s="171"/>
      <c r="AE77" s="171"/>
      <c r="AF77" s="166"/>
      <c r="AG77" s="166"/>
      <c r="AH77" s="166"/>
      <c r="AI77" s="166"/>
      <c r="AJ77" s="166"/>
      <c r="AK77" s="166"/>
      <c r="AL77" s="166"/>
      <c r="AM77" s="166"/>
      <c r="AN77" s="166"/>
    </row>
    <row r="78" spans="20:40" ht="39.950000000000003" customHeight="1" x14ac:dyDescent="0.25">
      <c r="T78" s="171"/>
      <c r="U78" s="171"/>
      <c r="V78" s="171"/>
      <c r="W78" s="171"/>
      <c r="X78" s="171"/>
      <c r="Y78" s="171"/>
      <c r="Z78" s="171"/>
      <c r="AA78" s="171"/>
      <c r="AB78" s="171"/>
      <c r="AC78" s="171"/>
      <c r="AD78" s="171"/>
      <c r="AE78" s="171"/>
      <c r="AF78" s="166"/>
      <c r="AG78" s="166"/>
      <c r="AH78" s="166"/>
      <c r="AI78" s="166"/>
      <c r="AJ78" s="166"/>
      <c r="AK78" s="166"/>
      <c r="AL78" s="166"/>
      <c r="AM78" s="166"/>
      <c r="AN78" s="166"/>
    </row>
    <row r="79" spans="20:40" ht="39.950000000000003" customHeight="1" x14ac:dyDescent="0.25">
      <c r="T79" s="171"/>
      <c r="U79" s="171"/>
      <c r="V79" s="171"/>
      <c r="W79" s="171"/>
      <c r="X79" s="171"/>
      <c r="Y79" s="171"/>
      <c r="Z79" s="171"/>
      <c r="AA79" s="171"/>
      <c r="AB79" s="171"/>
      <c r="AC79" s="171"/>
      <c r="AD79" s="171"/>
      <c r="AE79" s="171"/>
      <c r="AF79" s="166"/>
      <c r="AG79" s="166"/>
      <c r="AH79" s="166"/>
      <c r="AI79" s="166"/>
      <c r="AJ79" s="166"/>
      <c r="AK79" s="166"/>
      <c r="AL79" s="166"/>
      <c r="AM79" s="166"/>
      <c r="AN79" s="166"/>
    </row>
    <row r="80" spans="20:40" ht="39.950000000000003" customHeight="1" x14ac:dyDescent="0.25">
      <c r="T80" s="171"/>
      <c r="U80" s="171"/>
      <c r="V80" s="171"/>
      <c r="W80" s="171"/>
      <c r="X80" s="171"/>
      <c r="Y80" s="171"/>
      <c r="Z80" s="171"/>
      <c r="AA80" s="171"/>
      <c r="AB80" s="171"/>
      <c r="AC80" s="171"/>
      <c r="AD80" s="171"/>
      <c r="AE80" s="171"/>
      <c r="AF80" s="166"/>
      <c r="AG80" s="166"/>
      <c r="AH80" s="166"/>
      <c r="AI80" s="166"/>
      <c r="AJ80" s="166"/>
      <c r="AK80" s="166"/>
      <c r="AL80" s="166"/>
      <c r="AM80" s="166"/>
      <c r="AN80" s="166"/>
    </row>
    <row r="81" spans="20:40" ht="39.950000000000003" customHeight="1" x14ac:dyDescent="0.25">
      <c r="T81" s="171"/>
      <c r="U81" s="171"/>
      <c r="V81" s="171"/>
      <c r="W81" s="171"/>
      <c r="X81" s="171"/>
      <c r="Y81" s="171"/>
      <c r="Z81" s="171"/>
      <c r="AA81" s="171"/>
      <c r="AB81" s="171"/>
      <c r="AC81" s="171"/>
      <c r="AD81" s="171"/>
      <c r="AE81" s="171"/>
      <c r="AF81" s="166"/>
      <c r="AG81" s="166"/>
      <c r="AH81" s="166"/>
      <c r="AI81" s="166"/>
      <c r="AJ81" s="166"/>
      <c r="AK81" s="166"/>
      <c r="AL81" s="166"/>
      <c r="AM81" s="166"/>
      <c r="AN81" s="166"/>
    </row>
    <row r="82" spans="20:40" ht="39.950000000000003" customHeight="1" x14ac:dyDescent="0.25">
      <c r="T82" s="171"/>
      <c r="U82" s="171"/>
      <c r="V82" s="171"/>
      <c r="W82" s="171"/>
      <c r="X82" s="171"/>
      <c r="Y82" s="171"/>
      <c r="Z82" s="171"/>
      <c r="AA82" s="171"/>
      <c r="AB82" s="171"/>
      <c r="AC82" s="171"/>
      <c r="AD82" s="171"/>
      <c r="AE82" s="171"/>
      <c r="AF82" s="166"/>
      <c r="AG82" s="166"/>
      <c r="AH82" s="166"/>
      <c r="AI82" s="166"/>
      <c r="AJ82" s="166"/>
      <c r="AK82" s="166"/>
      <c r="AL82" s="166"/>
      <c r="AM82" s="166"/>
      <c r="AN82" s="166"/>
    </row>
    <row r="83" spans="20:40" ht="39.950000000000003" customHeight="1" x14ac:dyDescent="0.25">
      <c r="T83" s="171"/>
      <c r="U83" s="171"/>
      <c r="V83" s="171"/>
      <c r="W83" s="171"/>
      <c r="X83" s="171"/>
      <c r="Y83" s="171"/>
      <c r="Z83" s="171"/>
      <c r="AA83" s="171"/>
      <c r="AB83" s="171"/>
      <c r="AC83" s="171"/>
      <c r="AD83" s="171"/>
      <c r="AE83" s="171"/>
      <c r="AF83" s="166"/>
      <c r="AG83" s="166"/>
      <c r="AH83" s="166"/>
      <c r="AI83" s="166"/>
      <c r="AJ83" s="166"/>
      <c r="AK83" s="166"/>
      <c r="AL83" s="166"/>
      <c r="AM83" s="166"/>
      <c r="AN83" s="166"/>
    </row>
    <row r="84" spans="20:40" ht="39.950000000000003" customHeight="1" x14ac:dyDescent="0.25">
      <c r="T84" s="171"/>
      <c r="U84" s="171"/>
      <c r="V84" s="171"/>
      <c r="W84" s="171"/>
      <c r="X84" s="171"/>
      <c r="Y84" s="171"/>
      <c r="Z84" s="171"/>
      <c r="AA84" s="171"/>
      <c r="AB84" s="171"/>
      <c r="AC84" s="171"/>
      <c r="AD84" s="171"/>
      <c r="AE84" s="171"/>
      <c r="AF84" s="166"/>
      <c r="AG84" s="166"/>
      <c r="AH84" s="166"/>
      <c r="AI84" s="166"/>
      <c r="AJ84" s="166"/>
      <c r="AK84" s="166"/>
      <c r="AL84" s="166"/>
      <c r="AM84" s="166"/>
      <c r="AN84" s="166"/>
    </row>
    <row r="85" spans="20:40" ht="39.950000000000003" customHeight="1" x14ac:dyDescent="0.25">
      <c r="T85" s="171"/>
      <c r="U85" s="171"/>
      <c r="V85" s="171"/>
      <c r="W85" s="171"/>
      <c r="X85" s="171"/>
      <c r="Y85" s="171"/>
      <c r="Z85" s="171"/>
      <c r="AA85" s="171"/>
      <c r="AB85" s="171"/>
      <c r="AC85" s="171"/>
      <c r="AD85" s="171"/>
      <c r="AE85" s="171"/>
      <c r="AF85" s="166"/>
      <c r="AG85" s="166"/>
      <c r="AH85" s="166"/>
      <c r="AI85" s="166"/>
      <c r="AJ85" s="166"/>
      <c r="AK85" s="166"/>
      <c r="AL85" s="166"/>
      <c r="AM85" s="166"/>
      <c r="AN85" s="166"/>
    </row>
    <row r="86" spans="20:40" ht="39.950000000000003" customHeight="1" x14ac:dyDescent="0.25">
      <c r="T86" s="171"/>
      <c r="U86" s="171"/>
      <c r="V86" s="171"/>
      <c r="W86" s="171"/>
      <c r="X86" s="171"/>
      <c r="Y86" s="171"/>
      <c r="Z86" s="171"/>
      <c r="AA86" s="171"/>
      <c r="AB86" s="171"/>
      <c r="AC86" s="171"/>
      <c r="AD86" s="171"/>
      <c r="AE86" s="171"/>
      <c r="AF86" s="166"/>
      <c r="AG86" s="166"/>
      <c r="AH86" s="166"/>
      <c r="AI86" s="166"/>
      <c r="AJ86" s="166"/>
      <c r="AK86" s="166"/>
      <c r="AL86" s="166"/>
      <c r="AM86" s="166"/>
      <c r="AN86" s="166"/>
    </row>
    <row r="87" spans="20:40" ht="39.950000000000003" customHeight="1" x14ac:dyDescent="0.25">
      <c r="T87" s="171"/>
      <c r="U87" s="171"/>
      <c r="V87" s="171"/>
      <c r="W87" s="171"/>
      <c r="X87" s="171"/>
      <c r="Y87" s="171"/>
      <c r="Z87" s="171"/>
      <c r="AA87" s="171"/>
      <c r="AB87" s="171"/>
      <c r="AC87" s="171"/>
      <c r="AD87" s="171"/>
      <c r="AE87" s="171"/>
      <c r="AF87" s="166"/>
      <c r="AG87" s="166"/>
      <c r="AH87" s="166"/>
      <c r="AI87" s="166"/>
      <c r="AJ87" s="166"/>
      <c r="AK87" s="166"/>
      <c r="AL87" s="166"/>
      <c r="AM87" s="166"/>
      <c r="AN87" s="166"/>
    </row>
    <row r="88" spans="20:40" ht="39.950000000000003" customHeight="1" x14ac:dyDescent="0.25">
      <c r="T88" s="171"/>
      <c r="U88" s="171"/>
      <c r="V88" s="171"/>
      <c r="W88" s="171"/>
      <c r="X88" s="171"/>
      <c r="Y88" s="171"/>
      <c r="Z88" s="171"/>
      <c r="AA88" s="171"/>
      <c r="AB88" s="171"/>
      <c r="AC88" s="171"/>
      <c r="AD88" s="171"/>
      <c r="AE88" s="171"/>
      <c r="AF88" s="166"/>
      <c r="AG88" s="166"/>
      <c r="AH88" s="166"/>
      <c r="AI88" s="166"/>
      <c r="AJ88" s="166"/>
      <c r="AK88" s="166"/>
      <c r="AL88" s="166"/>
      <c r="AM88" s="166"/>
      <c r="AN88" s="166"/>
    </row>
    <row r="89" spans="20:40" ht="39.950000000000003" customHeight="1" x14ac:dyDescent="0.25">
      <c r="T89" s="171"/>
      <c r="U89" s="171"/>
      <c r="V89" s="171"/>
      <c r="W89" s="171"/>
      <c r="X89" s="171"/>
      <c r="Y89" s="171"/>
      <c r="Z89" s="171"/>
      <c r="AA89" s="171"/>
      <c r="AB89" s="171"/>
      <c r="AC89" s="171"/>
      <c r="AD89" s="171"/>
      <c r="AE89" s="171"/>
      <c r="AF89" s="166"/>
      <c r="AG89" s="166"/>
      <c r="AH89" s="166"/>
      <c r="AI89" s="166"/>
      <c r="AJ89" s="166"/>
      <c r="AK89" s="166"/>
      <c r="AL89" s="166"/>
      <c r="AM89" s="166"/>
      <c r="AN89" s="166"/>
    </row>
    <row r="90" spans="20:40" ht="39.950000000000003" customHeight="1" x14ac:dyDescent="0.25">
      <c r="T90" s="171"/>
      <c r="U90" s="171"/>
      <c r="V90" s="171"/>
      <c r="W90" s="171"/>
      <c r="X90" s="171"/>
      <c r="Y90" s="171"/>
      <c r="Z90" s="171"/>
      <c r="AA90" s="171"/>
      <c r="AB90" s="171"/>
      <c r="AC90" s="171"/>
      <c r="AD90" s="171"/>
      <c r="AE90" s="171"/>
      <c r="AF90" s="166"/>
      <c r="AG90" s="166"/>
      <c r="AH90" s="166"/>
      <c r="AI90" s="166"/>
      <c r="AJ90" s="166"/>
      <c r="AK90" s="166"/>
      <c r="AL90" s="166"/>
      <c r="AM90" s="166"/>
      <c r="AN90" s="166"/>
    </row>
    <row r="91" spans="20:40" ht="39.950000000000003" customHeight="1" x14ac:dyDescent="0.25">
      <c r="T91" s="171"/>
      <c r="U91" s="171"/>
      <c r="V91" s="171"/>
      <c r="W91" s="171"/>
      <c r="X91" s="171"/>
      <c r="Y91" s="171"/>
      <c r="Z91" s="171"/>
      <c r="AA91" s="171"/>
      <c r="AB91" s="171"/>
      <c r="AC91" s="171"/>
      <c r="AD91" s="171"/>
      <c r="AE91" s="171"/>
      <c r="AF91" s="166"/>
      <c r="AG91" s="166"/>
      <c r="AH91" s="166"/>
      <c r="AI91" s="166"/>
      <c r="AJ91" s="166"/>
      <c r="AK91" s="166"/>
      <c r="AL91" s="166"/>
      <c r="AM91" s="166"/>
      <c r="AN91" s="166"/>
    </row>
    <row r="92" spans="20:40" ht="39.950000000000003" customHeight="1" x14ac:dyDescent="0.25">
      <c r="T92" s="171"/>
      <c r="U92" s="171"/>
      <c r="V92" s="171"/>
      <c r="W92" s="171"/>
      <c r="X92" s="171"/>
      <c r="Y92" s="171"/>
      <c r="Z92" s="171"/>
      <c r="AA92" s="171"/>
      <c r="AB92" s="171"/>
      <c r="AC92" s="171"/>
      <c r="AD92" s="171"/>
      <c r="AE92" s="171"/>
      <c r="AF92" s="166"/>
      <c r="AG92" s="166"/>
      <c r="AH92" s="166"/>
      <c r="AI92" s="166"/>
      <c r="AJ92" s="166"/>
      <c r="AK92" s="166"/>
      <c r="AL92" s="166"/>
      <c r="AM92" s="166"/>
      <c r="AN92" s="166"/>
    </row>
    <row r="93" spans="20:40" ht="39.950000000000003" customHeight="1" x14ac:dyDescent="0.25">
      <c r="T93" s="171"/>
      <c r="U93" s="171"/>
      <c r="V93" s="171"/>
      <c r="W93" s="171"/>
      <c r="X93" s="171"/>
      <c r="Y93" s="171"/>
      <c r="Z93" s="171"/>
      <c r="AA93" s="171"/>
      <c r="AB93" s="171"/>
      <c r="AC93" s="171"/>
      <c r="AD93" s="171"/>
      <c r="AE93" s="171"/>
      <c r="AF93" s="166"/>
      <c r="AG93" s="166"/>
      <c r="AH93" s="166"/>
      <c r="AI93" s="166"/>
      <c r="AJ93" s="166"/>
      <c r="AK93" s="166"/>
      <c r="AL93" s="166"/>
      <c r="AM93" s="166"/>
      <c r="AN93" s="166"/>
    </row>
    <row r="94" spans="20:40" ht="39.950000000000003" customHeight="1" x14ac:dyDescent="0.25">
      <c r="T94" s="171"/>
      <c r="U94" s="171"/>
      <c r="V94" s="171"/>
      <c r="W94" s="171"/>
      <c r="X94" s="171"/>
      <c r="Y94" s="171"/>
      <c r="Z94" s="171"/>
      <c r="AA94" s="171"/>
      <c r="AB94" s="171"/>
      <c r="AC94" s="171"/>
      <c r="AD94" s="171"/>
      <c r="AE94" s="171"/>
      <c r="AF94" s="166"/>
      <c r="AG94" s="166"/>
      <c r="AH94" s="166"/>
      <c r="AI94" s="166"/>
      <c r="AJ94" s="166"/>
      <c r="AK94" s="166"/>
      <c r="AL94" s="166"/>
      <c r="AM94" s="166"/>
      <c r="AN94" s="166"/>
    </row>
    <row r="95" spans="20:40" ht="39.950000000000003" customHeight="1" x14ac:dyDescent="0.25">
      <c r="T95" s="171"/>
      <c r="U95" s="171"/>
      <c r="V95" s="171"/>
      <c r="W95" s="171"/>
      <c r="X95" s="171"/>
      <c r="Y95" s="171"/>
      <c r="Z95" s="171"/>
      <c r="AA95" s="171"/>
      <c r="AB95" s="171"/>
      <c r="AC95" s="171"/>
      <c r="AD95" s="171"/>
      <c r="AE95" s="171"/>
      <c r="AF95" s="166"/>
      <c r="AG95" s="166"/>
      <c r="AH95" s="166"/>
      <c r="AI95" s="166"/>
      <c r="AJ95" s="166"/>
      <c r="AK95" s="166"/>
      <c r="AL95" s="166"/>
      <c r="AM95" s="166"/>
      <c r="AN95" s="166"/>
    </row>
    <row r="96" spans="20:40" ht="39.950000000000003" customHeight="1" x14ac:dyDescent="0.25">
      <c r="T96" s="171"/>
      <c r="U96" s="171"/>
      <c r="V96" s="171"/>
      <c r="W96" s="171"/>
      <c r="X96" s="171"/>
      <c r="Y96" s="171"/>
      <c r="Z96" s="171"/>
      <c r="AA96" s="171"/>
      <c r="AB96" s="171"/>
      <c r="AC96" s="171"/>
      <c r="AD96" s="171"/>
      <c r="AE96" s="171"/>
      <c r="AF96" s="166"/>
      <c r="AG96" s="166"/>
      <c r="AH96" s="166"/>
      <c r="AI96" s="166"/>
      <c r="AJ96" s="166"/>
      <c r="AK96" s="166"/>
      <c r="AL96" s="166"/>
      <c r="AM96" s="166"/>
      <c r="AN96" s="166"/>
    </row>
    <row r="97" spans="20:40" ht="39.950000000000003" customHeight="1" x14ac:dyDescent="0.25">
      <c r="T97" s="171"/>
      <c r="U97" s="171"/>
      <c r="V97" s="171"/>
      <c r="W97" s="171"/>
      <c r="X97" s="171"/>
      <c r="Y97" s="171"/>
      <c r="Z97" s="171"/>
      <c r="AA97" s="171"/>
      <c r="AB97" s="171"/>
      <c r="AC97" s="171"/>
      <c r="AD97" s="171"/>
      <c r="AE97" s="171"/>
      <c r="AF97" s="166"/>
      <c r="AG97" s="166"/>
      <c r="AH97" s="166"/>
      <c r="AI97" s="166"/>
      <c r="AJ97" s="166"/>
      <c r="AK97" s="166"/>
      <c r="AL97" s="166"/>
      <c r="AM97" s="166"/>
      <c r="AN97" s="166"/>
    </row>
    <row r="98" spans="20:40" ht="39.950000000000003" customHeight="1" x14ac:dyDescent="0.25">
      <c r="T98" s="171"/>
      <c r="U98" s="171"/>
      <c r="V98" s="171"/>
      <c r="W98" s="171"/>
      <c r="X98" s="171"/>
      <c r="Y98" s="171"/>
      <c r="Z98" s="171"/>
      <c r="AA98" s="171"/>
      <c r="AB98" s="171"/>
      <c r="AC98" s="171"/>
      <c r="AD98" s="171"/>
      <c r="AE98" s="171"/>
      <c r="AF98" s="166"/>
      <c r="AG98" s="166"/>
      <c r="AH98" s="166"/>
      <c r="AI98" s="166"/>
      <c r="AJ98" s="166"/>
      <c r="AK98" s="166"/>
      <c r="AL98" s="166"/>
      <c r="AM98" s="166"/>
      <c r="AN98" s="166"/>
    </row>
    <row r="99" spans="20:40" ht="39.950000000000003" customHeight="1" x14ac:dyDescent="0.25">
      <c r="T99" s="171"/>
      <c r="U99" s="171"/>
      <c r="V99" s="171"/>
      <c r="W99" s="171"/>
      <c r="X99" s="171"/>
      <c r="Y99" s="171"/>
      <c r="Z99" s="171"/>
      <c r="AA99" s="171"/>
      <c r="AB99" s="171"/>
      <c r="AC99" s="171"/>
      <c r="AD99" s="171"/>
      <c r="AE99" s="171"/>
      <c r="AF99" s="166"/>
      <c r="AG99" s="166"/>
      <c r="AH99" s="166"/>
      <c r="AI99" s="166"/>
      <c r="AJ99" s="166"/>
      <c r="AK99" s="166"/>
      <c r="AL99" s="166"/>
      <c r="AM99" s="166"/>
      <c r="AN99" s="166"/>
    </row>
    <row r="100" spans="20:40" ht="39.950000000000003" customHeight="1" x14ac:dyDescent="0.25">
      <c r="T100" s="171"/>
      <c r="U100" s="171"/>
      <c r="V100" s="171"/>
      <c r="W100" s="171"/>
      <c r="X100" s="171"/>
      <c r="Y100" s="171"/>
      <c r="Z100" s="171"/>
      <c r="AA100" s="171"/>
      <c r="AB100" s="171"/>
      <c r="AC100" s="171"/>
      <c r="AD100" s="171"/>
      <c r="AE100" s="171"/>
      <c r="AF100" s="166"/>
      <c r="AG100" s="166"/>
      <c r="AH100" s="166"/>
      <c r="AI100" s="166"/>
      <c r="AJ100" s="166"/>
      <c r="AK100" s="166"/>
      <c r="AL100" s="166"/>
      <c r="AM100" s="166"/>
      <c r="AN100" s="166"/>
    </row>
    <row r="101" spans="20:40" ht="39.950000000000003" customHeight="1" x14ac:dyDescent="0.25">
      <c r="T101" s="171"/>
      <c r="U101" s="171"/>
      <c r="V101" s="171"/>
      <c r="W101" s="171"/>
      <c r="X101" s="171"/>
      <c r="Y101" s="171"/>
      <c r="Z101" s="171"/>
      <c r="AA101" s="171"/>
      <c r="AB101" s="171"/>
      <c r="AC101" s="171"/>
      <c r="AD101" s="171"/>
      <c r="AE101" s="171"/>
      <c r="AF101" s="166"/>
      <c r="AG101" s="166"/>
      <c r="AH101" s="166"/>
      <c r="AI101" s="166"/>
      <c r="AJ101" s="166"/>
      <c r="AK101" s="166"/>
      <c r="AL101" s="166"/>
      <c r="AM101" s="166"/>
      <c r="AN101" s="166"/>
    </row>
    <row r="102" spans="20:40" ht="39.950000000000003" customHeight="1" x14ac:dyDescent="0.25">
      <c r="T102" s="171"/>
      <c r="U102" s="171"/>
      <c r="V102" s="171"/>
      <c r="W102" s="171"/>
      <c r="X102" s="171"/>
      <c r="Y102" s="171"/>
      <c r="Z102" s="171"/>
      <c r="AA102" s="171"/>
      <c r="AB102" s="171"/>
      <c r="AC102" s="171"/>
      <c r="AD102" s="171"/>
      <c r="AE102" s="171"/>
      <c r="AF102" s="166"/>
      <c r="AG102" s="166"/>
      <c r="AH102" s="166"/>
      <c r="AI102" s="166"/>
      <c r="AJ102" s="166"/>
      <c r="AK102" s="166"/>
      <c r="AL102" s="166"/>
      <c r="AM102" s="166"/>
      <c r="AN102" s="166"/>
    </row>
    <row r="103" spans="20:40" ht="39.950000000000003" customHeight="1" x14ac:dyDescent="0.25">
      <c r="T103" s="171"/>
      <c r="U103" s="171"/>
      <c r="V103" s="171"/>
      <c r="W103" s="171"/>
      <c r="X103" s="171"/>
      <c r="Y103" s="171"/>
      <c r="Z103" s="171"/>
      <c r="AA103" s="171"/>
      <c r="AB103" s="171"/>
      <c r="AC103" s="171"/>
      <c r="AD103" s="171"/>
      <c r="AE103" s="171"/>
      <c r="AF103" s="166"/>
      <c r="AG103" s="166"/>
      <c r="AH103" s="166"/>
      <c r="AI103" s="166"/>
      <c r="AJ103" s="166"/>
      <c r="AK103" s="166"/>
      <c r="AL103" s="166"/>
      <c r="AM103" s="166"/>
      <c r="AN103" s="166"/>
    </row>
    <row r="104" spans="20:40" ht="39.950000000000003" customHeight="1" x14ac:dyDescent="0.25">
      <c r="T104" s="171"/>
      <c r="U104" s="171"/>
      <c r="V104" s="171"/>
      <c r="W104" s="171"/>
      <c r="X104" s="171"/>
      <c r="Y104" s="171"/>
      <c r="Z104" s="171"/>
      <c r="AA104" s="171"/>
      <c r="AB104" s="171"/>
      <c r="AC104" s="171"/>
      <c r="AD104" s="171"/>
      <c r="AE104" s="171"/>
      <c r="AF104" s="166"/>
      <c r="AG104" s="166"/>
      <c r="AH104" s="166"/>
      <c r="AI104" s="166"/>
      <c r="AJ104" s="166"/>
      <c r="AK104" s="166"/>
      <c r="AL104" s="166"/>
      <c r="AM104" s="166"/>
      <c r="AN104" s="166"/>
    </row>
    <row r="105" spans="20:40" ht="39.950000000000003" customHeight="1" x14ac:dyDescent="0.25">
      <c r="T105" s="171"/>
      <c r="U105" s="171"/>
      <c r="V105" s="171"/>
      <c r="W105" s="171"/>
      <c r="X105" s="171"/>
      <c r="Y105" s="171"/>
      <c r="Z105" s="171"/>
      <c r="AA105" s="171"/>
      <c r="AB105" s="171"/>
      <c r="AC105" s="171"/>
      <c r="AD105" s="171"/>
      <c r="AE105" s="171"/>
      <c r="AF105" s="166"/>
      <c r="AG105" s="166"/>
      <c r="AH105" s="166"/>
      <c r="AI105" s="166"/>
      <c r="AJ105" s="166"/>
      <c r="AK105" s="166"/>
      <c r="AL105" s="166"/>
      <c r="AM105" s="166"/>
      <c r="AN105" s="166"/>
    </row>
    <row r="106" spans="20:40" ht="39.950000000000003" customHeight="1" x14ac:dyDescent="0.25">
      <c r="T106" s="171"/>
      <c r="U106" s="171"/>
      <c r="V106" s="171"/>
      <c r="W106" s="171"/>
      <c r="X106" s="171"/>
      <c r="Y106" s="171"/>
      <c r="Z106" s="171"/>
      <c r="AA106" s="171"/>
      <c r="AB106" s="171"/>
      <c r="AC106" s="171"/>
      <c r="AD106" s="171"/>
      <c r="AE106" s="171"/>
      <c r="AF106" s="166"/>
      <c r="AG106" s="166"/>
      <c r="AH106" s="166"/>
      <c r="AI106" s="166"/>
      <c r="AJ106" s="166"/>
      <c r="AK106" s="166"/>
      <c r="AL106" s="166"/>
      <c r="AM106" s="166"/>
      <c r="AN106" s="166"/>
    </row>
    <row r="107" spans="20:40" ht="39.950000000000003" customHeight="1" x14ac:dyDescent="0.25">
      <c r="T107" s="171"/>
      <c r="U107" s="171"/>
      <c r="V107" s="171"/>
      <c r="W107" s="171"/>
      <c r="X107" s="171"/>
      <c r="Y107" s="171"/>
      <c r="Z107" s="171"/>
      <c r="AA107" s="171"/>
      <c r="AB107" s="171"/>
      <c r="AC107" s="171"/>
      <c r="AD107" s="171"/>
      <c r="AE107" s="171"/>
      <c r="AF107" s="166"/>
      <c r="AG107" s="166"/>
      <c r="AH107" s="166"/>
      <c r="AI107" s="166"/>
      <c r="AJ107" s="166"/>
      <c r="AK107" s="166"/>
      <c r="AL107" s="166"/>
      <c r="AM107" s="166"/>
      <c r="AN107" s="166"/>
    </row>
    <row r="108" spans="20:40" ht="39.950000000000003" customHeight="1" x14ac:dyDescent="0.25">
      <c r="T108" s="171"/>
      <c r="U108" s="171"/>
      <c r="V108" s="171"/>
      <c r="W108" s="171"/>
      <c r="X108" s="171"/>
      <c r="Y108" s="171"/>
      <c r="Z108" s="171"/>
      <c r="AA108" s="171"/>
      <c r="AB108" s="171"/>
      <c r="AC108" s="171"/>
      <c r="AD108" s="171"/>
      <c r="AE108" s="171"/>
      <c r="AF108" s="166"/>
      <c r="AG108" s="166"/>
      <c r="AH108" s="166"/>
      <c r="AI108" s="166"/>
      <c r="AJ108" s="166"/>
      <c r="AK108" s="166"/>
      <c r="AL108" s="166"/>
      <c r="AM108" s="166"/>
      <c r="AN108" s="166"/>
    </row>
    <row r="109" spans="20:40" ht="39.950000000000003" customHeight="1" x14ac:dyDescent="0.25">
      <c r="T109" s="171"/>
      <c r="U109" s="171"/>
      <c r="V109" s="171"/>
      <c r="W109" s="171"/>
      <c r="X109" s="171"/>
      <c r="Y109" s="171"/>
      <c r="Z109" s="171"/>
      <c r="AA109" s="171"/>
      <c r="AB109" s="171"/>
      <c r="AC109" s="171"/>
      <c r="AD109" s="171"/>
      <c r="AE109" s="171"/>
      <c r="AF109" s="166"/>
      <c r="AG109" s="166"/>
      <c r="AH109" s="166"/>
      <c r="AI109" s="166"/>
      <c r="AJ109" s="166"/>
      <c r="AK109" s="166"/>
      <c r="AL109" s="166"/>
      <c r="AM109" s="166"/>
      <c r="AN109" s="166"/>
    </row>
    <row r="110" spans="20:40" ht="39.950000000000003" customHeight="1" x14ac:dyDescent="0.25">
      <c r="T110" s="171"/>
      <c r="U110" s="171"/>
      <c r="V110" s="171"/>
      <c r="W110" s="171"/>
      <c r="X110" s="171"/>
      <c r="Y110" s="171"/>
      <c r="Z110" s="171"/>
      <c r="AA110" s="171"/>
      <c r="AB110" s="171"/>
      <c r="AC110" s="171"/>
      <c r="AD110" s="171"/>
      <c r="AE110" s="171"/>
      <c r="AF110" s="166"/>
      <c r="AG110" s="166"/>
      <c r="AH110" s="166"/>
      <c r="AI110" s="166"/>
      <c r="AJ110" s="166"/>
      <c r="AK110" s="166"/>
      <c r="AL110" s="166"/>
      <c r="AM110" s="166"/>
      <c r="AN110" s="166"/>
    </row>
    <row r="111" spans="20:40" ht="39.950000000000003" customHeight="1" x14ac:dyDescent="0.25">
      <c r="T111" s="171"/>
      <c r="U111" s="171"/>
      <c r="V111" s="171"/>
      <c r="W111" s="171"/>
      <c r="X111" s="171"/>
      <c r="Y111" s="171"/>
      <c r="Z111" s="171"/>
      <c r="AA111" s="171"/>
      <c r="AB111" s="171"/>
      <c r="AC111" s="171"/>
      <c r="AD111" s="171"/>
      <c r="AE111" s="171"/>
      <c r="AF111" s="166"/>
      <c r="AG111" s="166"/>
      <c r="AH111" s="166"/>
      <c r="AI111" s="166"/>
      <c r="AJ111" s="166"/>
      <c r="AK111" s="166"/>
      <c r="AL111" s="166"/>
      <c r="AM111" s="166"/>
      <c r="AN111" s="166"/>
    </row>
    <row r="112" spans="20:40" ht="39.950000000000003" customHeight="1" x14ac:dyDescent="0.25">
      <c r="T112" s="171"/>
      <c r="U112" s="171"/>
      <c r="V112" s="171"/>
      <c r="W112" s="171"/>
      <c r="X112" s="171"/>
      <c r="Y112" s="171"/>
      <c r="Z112" s="171"/>
      <c r="AA112" s="171"/>
      <c r="AB112" s="171"/>
      <c r="AC112" s="171"/>
      <c r="AD112" s="171"/>
      <c r="AE112" s="171"/>
      <c r="AF112" s="166"/>
      <c r="AG112" s="166"/>
      <c r="AH112" s="166"/>
      <c r="AI112" s="166"/>
      <c r="AJ112" s="166"/>
      <c r="AK112" s="166"/>
      <c r="AL112" s="166"/>
      <c r="AM112" s="166"/>
      <c r="AN112" s="166"/>
    </row>
    <row r="113" spans="20:40" ht="39.950000000000003" customHeight="1" x14ac:dyDescent="0.25">
      <c r="T113" s="171"/>
      <c r="U113" s="171"/>
      <c r="V113" s="171"/>
      <c r="W113" s="171"/>
      <c r="X113" s="171"/>
      <c r="Y113" s="171"/>
      <c r="Z113" s="171"/>
      <c r="AA113" s="171"/>
      <c r="AB113" s="171"/>
      <c r="AC113" s="171"/>
      <c r="AD113" s="171"/>
      <c r="AE113" s="171"/>
      <c r="AF113" s="166"/>
      <c r="AG113" s="166"/>
      <c r="AH113" s="166"/>
      <c r="AI113" s="166"/>
      <c r="AJ113" s="166"/>
      <c r="AK113" s="166"/>
      <c r="AL113" s="166"/>
      <c r="AM113" s="166"/>
      <c r="AN113" s="166"/>
    </row>
    <row r="114" spans="20:40" ht="39.950000000000003" customHeight="1" x14ac:dyDescent="0.25">
      <c r="T114" s="171"/>
      <c r="U114" s="171"/>
      <c r="V114" s="171"/>
      <c r="W114" s="171"/>
      <c r="X114" s="171"/>
      <c r="Y114" s="171"/>
      <c r="Z114" s="171"/>
      <c r="AA114" s="171"/>
      <c r="AB114" s="171"/>
      <c r="AC114" s="171"/>
      <c r="AD114" s="171"/>
      <c r="AE114" s="171"/>
      <c r="AF114" s="166"/>
      <c r="AG114" s="166"/>
      <c r="AH114" s="166"/>
      <c r="AI114" s="166"/>
      <c r="AJ114" s="166"/>
      <c r="AK114" s="166"/>
      <c r="AL114" s="166"/>
      <c r="AM114" s="166"/>
      <c r="AN114" s="166"/>
    </row>
    <row r="115" spans="20:40" ht="39.950000000000003" customHeight="1" x14ac:dyDescent="0.25">
      <c r="T115" s="171"/>
      <c r="U115" s="171"/>
      <c r="V115" s="171"/>
      <c r="W115" s="171"/>
      <c r="X115" s="171"/>
      <c r="Y115" s="171"/>
      <c r="Z115" s="171"/>
      <c r="AA115" s="171"/>
      <c r="AB115" s="171"/>
      <c r="AC115" s="171"/>
      <c r="AD115" s="171"/>
      <c r="AE115" s="171"/>
      <c r="AF115" s="166"/>
      <c r="AG115" s="166"/>
      <c r="AH115" s="166"/>
      <c r="AI115" s="166"/>
      <c r="AJ115" s="166"/>
      <c r="AK115" s="166"/>
      <c r="AL115" s="166"/>
      <c r="AM115" s="166"/>
      <c r="AN115" s="166"/>
    </row>
    <row r="116" spans="20:40" ht="39.950000000000003" customHeight="1" x14ac:dyDescent="0.25">
      <c r="T116" s="171"/>
      <c r="U116" s="171"/>
      <c r="V116" s="171"/>
      <c r="W116" s="171"/>
      <c r="X116" s="171"/>
      <c r="Y116" s="171"/>
      <c r="Z116" s="171"/>
      <c r="AA116" s="171"/>
      <c r="AB116" s="171"/>
      <c r="AC116" s="171"/>
      <c r="AD116" s="171"/>
      <c r="AE116" s="171"/>
      <c r="AF116" s="166"/>
      <c r="AG116" s="166"/>
      <c r="AH116" s="166"/>
      <c r="AI116" s="166"/>
      <c r="AJ116" s="166"/>
      <c r="AK116" s="166"/>
      <c r="AL116" s="166"/>
      <c r="AM116" s="166"/>
      <c r="AN116" s="166"/>
    </row>
    <row r="117" spans="20:40" ht="39.950000000000003" customHeight="1" x14ac:dyDescent="0.25">
      <c r="T117" s="171"/>
      <c r="U117" s="171"/>
      <c r="V117" s="171"/>
      <c r="W117" s="171"/>
      <c r="X117" s="171"/>
      <c r="Y117" s="171"/>
      <c r="Z117" s="171"/>
      <c r="AA117" s="171"/>
      <c r="AB117" s="171"/>
      <c r="AC117" s="171"/>
      <c r="AD117" s="171"/>
      <c r="AE117" s="171"/>
      <c r="AF117" s="166"/>
      <c r="AG117" s="166"/>
      <c r="AH117" s="166"/>
      <c r="AI117" s="166"/>
      <c r="AJ117" s="166"/>
      <c r="AK117" s="166"/>
      <c r="AL117" s="166"/>
      <c r="AM117" s="166"/>
      <c r="AN117" s="166"/>
    </row>
    <row r="118" spans="20:40" ht="39.950000000000003" customHeight="1" x14ac:dyDescent="0.25">
      <c r="T118" s="171"/>
      <c r="U118" s="171"/>
      <c r="V118" s="171"/>
      <c r="W118" s="171"/>
      <c r="X118" s="171"/>
      <c r="Y118" s="171"/>
      <c r="Z118" s="171"/>
      <c r="AA118" s="171"/>
      <c r="AB118" s="171"/>
      <c r="AC118" s="171"/>
      <c r="AD118" s="171"/>
      <c r="AE118" s="171"/>
      <c r="AF118" s="166"/>
      <c r="AG118" s="166"/>
      <c r="AH118" s="166"/>
      <c r="AI118" s="166"/>
      <c r="AJ118" s="166"/>
      <c r="AK118" s="166"/>
      <c r="AL118" s="166"/>
      <c r="AM118" s="166"/>
      <c r="AN118" s="166"/>
    </row>
    <row r="119" spans="20:40" ht="39.950000000000003" customHeight="1" x14ac:dyDescent="0.25">
      <c r="T119" s="171"/>
      <c r="U119" s="171"/>
      <c r="V119" s="171"/>
      <c r="W119" s="171"/>
      <c r="X119" s="171"/>
      <c r="Y119" s="171"/>
      <c r="Z119" s="171"/>
      <c r="AA119" s="171"/>
      <c r="AB119" s="171"/>
      <c r="AC119" s="171"/>
      <c r="AD119" s="171"/>
      <c r="AE119" s="171"/>
      <c r="AF119" s="166"/>
      <c r="AG119" s="166"/>
      <c r="AH119" s="166"/>
      <c r="AI119" s="166"/>
      <c r="AJ119" s="166"/>
      <c r="AK119" s="166"/>
      <c r="AL119" s="166"/>
      <c r="AM119" s="166"/>
      <c r="AN119" s="166"/>
    </row>
    <row r="120" spans="20:40" ht="39.950000000000003" customHeight="1" x14ac:dyDescent="0.25">
      <c r="T120" s="171"/>
      <c r="U120" s="171"/>
      <c r="V120" s="171"/>
      <c r="W120" s="171"/>
      <c r="X120" s="171"/>
      <c r="Y120" s="171"/>
      <c r="Z120" s="171"/>
      <c r="AA120" s="171"/>
      <c r="AB120" s="171"/>
      <c r="AC120" s="171"/>
      <c r="AD120" s="171"/>
      <c r="AE120" s="171"/>
      <c r="AF120" s="166"/>
      <c r="AG120" s="166"/>
      <c r="AH120" s="166"/>
      <c r="AI120" s="166"/>
      <c r="AJ120" s="166"/>
      <c r="AK120" s="166"/>
      <c r="AL120" s="166"/>
      <c r="AM120" s="166"/>
      <c r="AN120" s="166"/>
    </row>
    <row r="121" spans="20:40" ht="39.950000000000003" customHeight="1" x14ac:dyDescent="0.25">
      <c r="T121" s="171"/>
      <c r="U121" s="171"/>
      <c r="V121" s="171"/>
      <c r="W121" s="171"/>
      <c r="X121" s="171"/>
      <c r="Y121" s="171"/>
      <c r="Z121" s="171"/>
      <c r="AA121" s="171"/>
      <c r="AB121" s="171"/>
      <c r="AC121" s="171"/>
      <c r="AD121" s="171"/>
      <c r="AE121" s="171"/>
      <c r="AF121" s="166"/>
      <c r="AG121" s="166"/>
      <c r="AH121" s="166"/>
      <c r="AI121" s="166"/>
      <c r="AJ121" s="166"/>
      <c r="AK121" s="166"/>
      <c r="AL121" s="166"/>
      <c r="AM121" s="166"/>
      <c r="AN121" s="166"/>
    </row>
    <row r="122" spans="20:40" ht="39.950000000000003" customHeight="1" x14ac:dyDescent="0.25">
      <c r="T122" s="171"/>
      <c r="U122" s="171"/>
      <c r="V122" s="171"/>
      <c r="W122" s="171"/>
      <c r="X122" s="171"/>
      <c r="Y122" s="171"/>
      <c r="Z122" s="171"/>
      <c r="AA122" s="171"/>
      <c r="AB122" s="171"/>
      <c r="AC122" s="171"/>
      <c r="AD122" s="171"/>
      <c r="AE122" s="171"/>
      <c r="AF122" s="166"/>
      <c r="AG122" s="166"/>
      <c r="AH122" s="166"/>
      <c r="AI122" s="166"/>
      <c r="AJ122" s="166"/>
      <c r="AK122" s="166"/>
      <c r="AL122" s="166"/>
      <c r="AM122" s="166"/>
      <c r="AN122" s="166"/>
    </row>
    <row r="123" spans="20:40" ht="39.950000000000003" customHeight="1" x14ac:dyDescent="0.25">
      <c r="T123" s="171"/>
      <c r="U123" s="171"/>
      <c r="V123" s="171"/>
      <c r="W123" s="171"/>
      <c r="X123" s="171"/>
      <c r="Y123" s="171"/>
      <c r="Z123" s="171"/>
      <c r="AA123" s="171"/>
      <c r="AB123" s="171"/>
      <c r="AC123" s="171"/>
      <c r="AD123" s="171"/>
      <c r="AE123" s="171"/>
      <c r="AF123" s="166"/>
      <c r="AG123" s="166"/>
      <c r="AH123" s="166"/>
      <c r="AI123" s="166"/>
      <c r="AJ123" s="166"/>
      <c r="AK123" s="166"/>
      <c r="AL123" s="166"/>
      <c r="AM123" s="166"/>
      <c r="AN123" s="166"/>
    </row>
    <row r="124" spans="20:40" ht="39.950000000000003" customHeight="1" x14ac:dyDescent="0.25">
      <c r="T124" s="171"/>
      <c r="U124" s="171"/>
      <c r="V124" s="171"/>
      <c r="W124" s="171"/>
      <c r="X124" s="171"/>
      <c r="Y124" s="171"/>
      <c r="Z124" s="171"/>
      <c r="AA124" s="171"/>
      <c r="AB124" s="171"/>
      <c r="AC124" s="171"/>
      <c r="AD124" s="171"/>
      <c r="AE124" s="171"/>
      <c r="AF124" s="166"/>
      <c r="AG124" s="166"/>
      <c r="AH124" s="166"/>
      <c r="AI124" s="166"/>
      <c r="AJ124" s="166"/>
      <c r="AK124" s="166"/>
      <c r="AL124" s="166"/>
      <c r="AM124" s="166"/>
      <c r="AN124" s="166"/>
    </row>
    <row r="125" spans="20:40" ht="39.950000000000003" customHeight="1" x14ac:dyDescent="0.25">
      <c r="T125" s="171"/>
      <c r="U125" s="171"/>
      <c r="V125" s="171"/>
      <c r="W125" s="171"/>
      <c r="X125" s="171"/>
      <c r="Y125" s="171"/>
      <c r="Z125" s="171"/>
      <c r="AA125" s="171"/>
      <c r="AB125" s="171"/>
      <c r="AC125" s="171"/>
      <c r="AD125" s="171"/>
      <c r="AE125" s="171"/>
      <c r="AF125" s="166"/>
      <c r="AG125" s="166"/>
      <c r="AH125" s="166"/>
      <c r="AI125" s="166"/>
      <c r="AJ125" s="166"/>
      <c r="AK125" s="166"/>
      <c r="AL125" s="166"/>
      <c r="AM125" s="166"/>
      <c r="AN125" s="166"/>
    </row>
    <row r="126" spans="20:40" ht="39.950000000000003" customHeight="1" x14ac:dyDescent="0.25">
      <c r="T126" s="171"/>
      <c r="U126" s="171"/>
      <c r="V126" s="171"/>
      <c r="W126" s="171"/>
      <c r="X126" s="171"/>
      <c r="Y126" s="171"/>
      <c r="Z126" s="171"/>
      <c r="AA126" s="171"/>
      <c r="AB126" s="171"/>
      <c r="AC126" s="171"/>
      <c r="AD126" s="171"/>
      <c r="AE126" s="171"/>
      <c r="AF126" s="166"/>
      <c r="AG126" s="166"/>
      <c r="AH126" s="166"/>
      <c r="AI126" s="166"/>
      <c r="AJ126" s="166"/>
      <c r="AK126" s="166"/>
      <c r="AL126" s="166"/>
      <c r="AM126" s="166"/>
      <c r="AN126" s="166"/>
    </row>
    <row r="127" spans="20:40" ht="39.950000000000003" customHeight="1" x14ac:dyDescent="0.25">
      <c r="T127" s="171"/>
      <c r="U127" s="171"/>
      <c r="V127" s="171"/>
      <c r="W127" s="171"/>
      <c r="X127" s="171"/>
      <c r="Y127" s="171"/>
      <c r="Z127" s="171"/>
      <c r="AA127" s="171"/>
      <c r="AB127" s="171"/>
      <c r="AC127" s="171"/>
      <c r="AD127" s="171"/>
      <c r="AE127" s="171"/>
      <c r="AF127" s="166"/>
      <c r="AG127" s="166"/>
      <c r="AH127" s="166"/>
      <c r="AI127" s="166"/>
      <c r="AJ127" s="166"/>
      <c r="AK127" s="166"/>
      <c r="AL127" s="166"/>
      <c r="AM127" s="166"/>
      <c r="AN127" s="166"/>
    </row>
    <row r="128" spans="20:40" ht="39.950000000000003" customHeight="1" x14ac:dyDescent="0.25">
      <c r="T128" s="171"/>
      <c r="U128" s="171"/>
      <c r="V128" s="171"/>
      <c r="W128" s="171"/>
      <c r="X128" s="171"/>
      <c r="Y128" s="171"/>
      <c r="Z128" s="171"/>
      <c r="AA128" s="171"/>
      <c r="AB128" s="171"/>
      <c r="AC128" s="171"/>
      <c r="AD128" s="171"/>
      <c r="AE128" s="171"/>
      <c r="AF128" s="166"/>
      <c r="AG128" s="166"/>
      <c r="AH128" s="166"/>
      <c r="AI128" s="166"/>
      <c r="AJ128" s="166"/>
      <c r="AK128" s="166"/>
      <c r="AL128" s="166"/>
      <c r="AM128" s="166"/>
      <c r="AN128" s="166"/>
    </row>
    <row r="129" spans="20:40" ht="39.950000000000003" customHeight="1" x14ac:dyDescent="0.25">
      <c r="T129" s="171"/>
      <c r="U129" s="171"/>
      <c r="V129" s="171"/>
      <c r="W129" s="171"/>
      <c r="X129" s="171"/>
      <c r="Y129" s="171"/>
      <c r="Z129" s="171"/>
      <c r="AA129" s="171"/>
      <c r="AB129" s="171"/>
      <c r="AC129" s="171"/>
      <c r="AD129" s="171"/>
      <c r="AE129" s="171"/>
      <c r="AF129" s="166"/>
      <c r="AG129" s="166"/>
      <c r="AH129" s="166"/>
      <c r="AI129" s="166"/>
      <c r="AJ129" s="166"/>
      <c r="AK129" s="166"/>
      <c r="AL129" s="166"/>
      <c r="AM129" s="166"/>
      <c r="AN129" s="166"/>
    </row>
    <row r="130" spans="20:40" ht="39.950000000000003" customHeight="1" x14ac:dyDescent="0.25">
      <c r="T130" s="171"/>
      <c r="U130" s="171"/>
      <c r="V130" s="171"/>
      <c r="W130" s="171"/>
      <c r="X130" s="171"/>
      <c r="Y130" s="171"/>
      <c r="Z130" s="171"/>
      <c r="AA130" s="171"/>
      <c r="AB130" s="171"/>
      <c r="AC130" s="171"/>
      <c r="AD130" s="171"/>
      <c r="AE130" s="171"/>
      <c r="AF130" s="166"/>
      <c r="AG130" s="166"/>
      <c r="AH130" s="166"/>
      <c r="AI130" s="166"/>
      <c r="AJ130" s="166"/>
      <c r="AK130" s="166"/>
      <c r="AL130" s="166"/>
      <c r="AM130" s="166"/>
      <c r="AN130" s="166"/>
    </row>
    <row r="131" spans="20:40" ht="39.950000000000003" customHeight="1" x14ac:dyDescent="0.25">
      <c r="T131" s="171"/>
      <c r="U131" s="171"/>
      <c r="V131" s="171"/>
      <c r="W131" s="171"/>
      <c r="X131" s="171"/>
      <c r="Y131" s="171"/>
      <c r="Z131" s="171"/>
      <c r="AA131" s="171"/>
      <c r="AB131" s="171"/>
      <c r="AC131" s="171"/>
      <c r="AD131" s="171"/>
      <c r="AE131" s="171"/>
      <c r="AF131" s="166"/>
      <c r="AG131" s="166"/>
      <c r="AH131" s="166"/>
      <c r="AI131" s="166"/>
      <c r="AJ131" s="166"/>
      <c r="AK131" s="166"/>
      <c r="AL131" s="166"/>
      <c r="AM131" s="166"/>
      <c r="AN131" s="166"/>
    </row>
    <row r="132" spans="20:40" ht="39.950000000000003" customHeight="1" x14ac:dyDescent="0.25">
      <c r="T132" s="171"/>
      <c r="U132" s="171"/>
      <c r="V132" s="171"/>
      <c r="W132" s="171"/>
      <c r="X132" s="171"/>
      <c r="Y132" s="171"/>
      <c r="Z132" s="171"/>
      <c r="AA132" s="171"/>
      <c r="AB132" s="171"/>
      <c r="AC132" s="171"/>
      <c r="AD132" s="171"/>
      <c r="AE132" s="171"/>
      <c r="AF132" s="166"/>
      <c r="AG132" s="166"/>
      <c r="AH132" s="166"/>
      <c r="AI132" s="166"/>
      <c r="AJ132" s="166"/>
      <c r="AK132" s="166"/>
      <c r="AL132" s="166"/>
      <c r="AM132" s="166"/>
      <c r="AN132" s="166"/>
    </row>
    <row r="133" spans="20:40" ht="39.950000000000003" customHeight="1" x14ac:dyDescent="0.25">
      <c r="T133" s="171"/>
      <c r="U133" s="171"/>
      <c r="V133" s="171"/>
      <c r="W133" s="171"/>
      <c r="X133" s="171"/>
      <c r="Y133" s="171"/>
      <c r="Z133" s="171"/>
      <c r="AA133" s="171"/>
      <c r="AB133" s="171"/>
      <c r="AC133" s="171"/>
      <c r="AD133" s="171"/>
      <c r="AE133" s="171"/>
      <c r="AF133" s="166"/>
      <c r="AG133" s="166"/>
      <c r="AH133" s="166"/>
      <c r="AI133" s="166"/>
      <c r="AJ133" s="166"/>
      <c r="AK133" s="166"/>
      <c r="AL133" s="166"/>
      <c r="AM133" s="166"/>
      <c r="AN133" s="166"/>
    </row>
    <row r="134" spans="20:40" ht="39.950000000000003" customHeight="1" x14ac:dyDescent="0.25">
      <c r="T134" s="171"/>
      <c r="U134" s="171"/>
      <c r="V134" s="171"/>
      <c r="W134" s="171"/>
      <c r="X134" s="171"/>
      <c r="Y134" s="171"/>
      <c r="Z134" s="171"/>
      <c r="AA134" s="171"/>
      <c r="AB134" s="171"/>
      <c r="AC134" s="171"/>
      <c r="AD134" s="171"/>
      <c r="AE134" s="171"/>
      <c r="AF134" s="166"/>
      <c r="AG134" s="166"/>
      <c r="AH134" s="166"/>
      <c r="AI134" s="166"/>
      <c r="AJ134" s="166"/>
      <c r="AK134" s="166"/>
      <c r="AL134" s="166"/>
      <c r="AM134" s="166"/>
      <c r="AN134" s="166"/>
    </row>
    <row r="135" spans="20:40" ht="39.950000000000003" customHeight="1" x14ac:dyDescent="0.25">
      <c r="T135" s="171"/>
      <c r="U135" s="171"/>
      <c r="V135" s="171"/>
      <c r="W135" s="171"/>
      <c r="X135" s="171"/>
      <c r="Y135" s="171"/>
      <c r="Z135" s="171"/>
      <c r="AA135" s="171"/>
      <c r="AB135" s="171"/>
      <c r="AC135" s="171"/>
      <c r="AD135" s="171"/>
      <c r="AE135" s="171"/>
      <c r="AF135" s="166"/>
      <c r="AG135" s="166"/>
      <c r="AH135" s="166"/>
      <c r="AI135" s="166"/>
      <c r="AJ135" s="166"/>
      <c r="AK135" s="166"/>
      <c r="AL135" s="166"/>
      <c r="AM135" s="166"/>
      <c r="AN135" s="166"/>
    </row>
    <row r="136" spans="20:40" ht="39.950000000000003" customHeight="1" x14ac:dyDescent="0.25">
      <c r="T136" s="171"/>
      <c r="U136" s="171"/>
      <c r="V136" s="171"/>
      <c r="W136" s="171"/>
      <c r="X136" s="171"/>
      <c r="Y136" s="171"/>
      <c r="Z136" s="171"/>
      <c r="AA136" s="171"/>
      <c r="AB136" s="171"/>
      <c r="AC136" s="171"/>
      <c r="AD136" s="171"/>
      <c r="AE136" s="171"/>
      <c r="AF136" s="166"/>
      <c r="AG136" s="166"/>
      <c r="AH136" s="166"/>
      <c r="AI136" s="166"/>
      <c r="AJ136" s="166"/>
      <c r="AK136" s="166"/>
      <c r="AL136" s="166"/>
      <c r="AM136" s="166"/>
      <c r="AN136" s="166"/>
    </row>
    <row r="137" spans="20:40" ht="39.950000000000003" customHeight="1" x14ac:dyDescent="0.25">
      <c r="T137" s="171"/>
      <c r="U137" s="171"/>
      <c r="V137" s="171"/>
      <c r="W137" s="171"/>
      <c r="X137" s="171"/>
      <c r="Y137" s="171"/>
      <c r="Z137" s="171"/>
      <c r="AA137" s="171"/>
      <c r="AB137" s="171"/>
      <c r="AC137" s="171"/>
      <c r="AD137" s="171"/>
      <c r="AE137" s="171"/>
      <c r="AF137" s="166"/>
      <c r="AG137" s="166"/>
      <c r="AH137" s="166"/>
      <c r="AI137" s="166"/>
      <c r="AJ137" s="166"/>
      <c r="AK137" s="166"/>
      <c r="AL137" s="166"/>
      <c r="AM137" s="166"/>
      <c r="AN137" s="166"/>
    </row>
    <row r="138" spans="20:40" ht="39.950000000000003" customHeight="1" x14ac:dyDescent="0.25">
      <c r="T138" s="171"/>
      <c r="U138" s="171"/>
      <c r="V138" s="171"/>
      <c r="W138" s="171"/>
      <c r="X138" s="171"/>
      <c r="Y138" s="171"/>
      <c r="Z138" s="171"/>
      <c r="AA138" s="171"/>
      <c r="AB138" s="171"/>
      <c r="AC138" s="171"/>
      <c r="AD138" s="171"/>
      <c r="AE138" s="171"/>
      <c r="AF138" s="166"/>
      <c r="AG138" s="166"/>
      <c r="AH138" s="166"/>
      <c r="AI138" s="166"/>
      <c r="AJ138" s="166"/>
      <c r="AK138" s="166"/>
      <c r="AL138" s="166"/>
      <c r="AM138" s="166"/>
      <c r="AN138" s="166"/>
    </row>
    <row r="139" spans="20:40" ht="39.950000000000003" customHeight="1" x14ac:dyDescent="0.25">
      <c r="T139" s="171"/>
      <c r="U139" s="171"/>
      <c r="V139" s="171"/>
      <c r="W139" s="171"/>
      <c r="X139" s="171"/>
      <c r="Y139" s="171"/>
      <c r="Z139" s="171"/>
      <c r="AA139" s="171"/>
      <c r="AB139" s="171"/>
      <c r="AC139" s="171"/>
      <c r="AD139" s="171"/>
      <c r="AE139" s="171"/>
      <c r="AF139" s="166"/>
      <c r="AG139" s="166"/>
      <c r="AH139" s="166"/>
      <c r="AI139" s="166"/>
      <c r="AJ139" s="166"/>
      <c r="AK139" s="166"/>
      <c r="AL139" s="166"/>
      <c r="AM139" s="166"/>
      <c r="AN139" s="166"/>
    </row>
    <row r="140" spans="20:40" ht="39.950000000000003" customHeight="1" x14ac:dyDescent="0.25">
      <c r="T140" s="171"/>
      <c r="U140" s="171"/>
      <c r="V140" s="171"/>
      <c r="W140" s="171"/>
      <c r="X140" s="171"/>
      <c r="Y140" s="171"/>
      <c r="Z140" s="171"/>
      <c r="AA140" s="171"/>
      <c r="AB140" s="171"/>
      <c r="AC140" s="171"/>
      <c r="AD140" s="171"/>
      <c r="AE140" s="171"/>
      <c r="AF140" s="166"/>
      <c r="AG140" s="166"/>
      <c r="AH140" s="166"/>
      <c r="AI140" s="166"/>
      <c r="AJ140" s="166"/>
      <c r="AK140" s="166"/>
      <c r="AL140" s="166"/>
      <c r="AM140" s="166"/>
      <c r="AN140" s="166"/>
    </row>
    <row r="141" spans="20:40" ht="39.950000000000003" customHeight="1" x14ac:dyDescent="0.25">
      <c r="T141" s="171"/>
      <c r="U141" s="171"/>
      <c r="V141" s="171"/>
      <c r="W141" s="171"/>
      <c r="X141" s="171"/>
      <c r="Y141" s="171"/>
      <c r="Z141" s="171"/>
      <c r="AA141" s="171"/>
      <c r="AB141" s="171"/>
      <c r="AC141" s="171"/>
      <c r="AD141" s="171"/>
      <c r="AE141" s="171"/>
      <c r="AF141" s="166"/>
      <c r="AG141" s="166"/>
      <c r="AH141" s="166"/>
      <c r="AI141" s="166"/>
      <c r="AJ141" s="166"/>
      <c r="AK141" s="166"/>
      <c r="AL141" s="166"/>
      <c r="AM141" s="166"/>
      <c r="AN141" s="166"/>
    </row>
    <row r="142" spans="20:40" ht="39.950000000000003" customHeight="1" x14ac:dyDescent="0.25">
      <c r="T142" s="171"/>
      <c r="U142" s="171"/>
      <c r="V142" s="171"/>
      <c r="W142" s="171"/>
      <c r="X142" s="171"/>
      <c r="Y142" s="171"/>
      <c r="Z142" s="171"/>
      <c r="AA142" s="171"/>
      <c r="AB142" s="171"/>
      <c r="AC142" s="171"/>
      <c r="AD142" s="171"/>
      <c r="AE142" s="171"/>
      <c r="AF142" s="166"/>
      <c r="AG142" s="166"/>
      <c r="AH142" s="166"/>
      <c r="AI142" s="166"/>
      <c r="AJ142" s="166"/>
      <c r="AK142" s="166"/>
      <c r="AL142" s="166"/>
      <c r="AM142" s="166"/>
      <c r="AN142" s="166"/>
    </row>
    <row r="143" spans="20:40" ht="39.950000000000003" customHeight="1" x14ac:dyDescent="0.25">
      <c r="T143" s="171"/>
      <c r="U143" s="171"/>
      <c r="V143" s="171"/>
      <c r="W143" s="171"/>
      <c r="X143" s="171"/>
      <c r="Y143" s="171"/>
      <c r="Z143" s="171"/>
      <c r="AA143" s="171"/>
      <c r="AB143" s="171"/>
      <c r="AC143" s="171"/>
      <c r="AD143" s="171"/>
      <c r="AE143" s="171"/>
      <c r="AF143" s="166"/>
      <c r="AG143" s="166"/>
      <c r="AH143" s="166"/>
      <c r="AI143" s="166"/>
      <c r="AJ143" s="166"/>
      <c r="AK143" s="166"/>
      <c r="AL143" s="166"/>
      <c r="AM143" s="166"/>
      <c r="AN143" s="166"/>
    </row>
    <row r="144" spans="20:40" ht="39.950000000000003" customHeight="1" x14ac:dyDescent="0.25">
      <c r="T144" s="171"/>
      <c r="U144" s="171"/>
      <c r="V144" s="171"/>
      <c r="W144" s="171"/>
      <c r="X144" s="171"/>
      <c r="Y144" s="171"/>
      <c r="Z144" s="171"/>
      <c r="AA144" s="171"/>
      <c r="AB144" s="171"/>
      <c r="AC144" s="171"/>
      <c r="AD144" s="171"/>
      <c r="AE144" s="171"/>
      <c r="AF144" s="166"/>
      <c r="AG144" s="166"/>
      <c r="AH144" s="166"/>
      <c r="AI144" s="166"/>
      <c r="AJ144" s="166"/>
      <c r="AK144" s="166"/>
      <c r="AL144" s="166"/>
      <c r="AM144" s="166"/>
      <c r="AN144" s="166"/>
    </row>
    <row r="145" spans="20:40" ht="39.950000000000003" customHeight="1" x14ac:dyDescent="0.25">
      <c r="T145" s="171"/>
      <c r="U145" s="171"/>
      <c r="V145" s="171"/>
      <c r="W145" s="171"/>
      <c r="X145" s="171"/>
      <c r="Y145" s="171"/>
      <c r="Z145" s="171"/>
      <c r="AA145" s="171"/>
      <c r="AB145" s="171"/>
      <c r="AC145" s="171"/>
      <c r="AD145" s="171"/>
      <c r="AE145" s="171"/>
      <c r="AF145" s="166"/>
      <c r="AG145" s="166"/>
      <c r="AH145" s="166"/>
      <c r="AI145" s="166"/>
      <c r="AJ145" s="166"/>
      <c r="AK145" s="166"/>
      <c r="AL145" s="166"/>
      <c r="AM145" s="166"/>
      <c r="AN145" s="166"/>
    </row>
    <row r="146" spans="20:40" ht="39.950000000000003" customHeight="1" x14ac:dyDescent="0.25">
      <c r="T146" s="171"/>
      <c r="U146" s="171"/>
      <c r="V146" s="171"/>
      <c r="W146" s="171"/>
      <c r="X146" s="171"/>
      <c r="Y146" s="171"/>
      <c r="Z146" s="171"/>
      <c r="AA146" s="171"/>
      <c r="AB146" s="171"/>
      <c r="AC146" s="171"/>
      <c r="AD146" s="171"/>
      <c r="AE146" s="171"/>
      <c r="AF146" s="166"/>
      <c r="AG146" s="166"/>
      <c r="AH146" s="166"/>
      <c r="AI146" s="166"/>
      <c r="AJ146" s="166"/>
      <c r="AK146" s="166"/>
      <c r="AL146" s="166"/>
      <c r="AM146" s="166"/>
      <c r="AN146" s="166"/>
    </row>
    <row r="147" spans="20:40" ht="39.950000000000003" customHeight="1" x14ac:dyDescent="0.25">
      <c r="T147" s="171"/>
      <c r="U147" s="171"/>
      <c r="V147" s="171"/>
      <c r="W147" s="171"/>
      <c r="X147" s="171"/>
      <c r="Y147" s="171"/>
      <c r="Z147" s="171"/>
      <c r="AA147" s="171"/>
      <c r="AB147" s="171"/>
      <c r="AC147" s="171"/>
      <c r="AD147" s="171"/>
      <c r="AE147" s="171"/>
      <c r="AF147" s="166"/>
      <c r="AG147" s="166"/>
      <c r="AH147" s="166"/>
      <c r="AI147" s="166"/>
      <c r="AJ147" s="166"/>
      <c r="AK147" s="166"/>
      <c r="AL147" s="166"/>
      <c r="AM147" s="166"/>
      <c r="AN147" s="166"/>
    </row>
    <row r="148" spans="20:40" ht="39.950000000000003" customHeight="1" x14ac:dyDescent="0.25">
      <c r="T148" s="171"/>
      <c r="U148" s="171"/>
      <c r="V148" s="171"/>
      <c r="W148" s="171"/>
      <c r="X148" s="171"/>
      <c r="Y148" s="171"/>
      <c r="Z148" s="171"/>
      <c r="AA148" s="171"/>
      <c r="AB148" s="171"/>
      <c r="AC148" s="171"/>
      <c r="AD148" s="171"/>
      <c r="AE148" s="171"/>
      <c r="AF148" s="166"/>
      <c r="AG148" s="166"/>
      <c r="AH148" s="166"/>
      <c r="AI148" s="166"/>
      <c r="AJ148" s="166"/>
      <c r="AK148" s="166"/>
      <c r="AL148" s="166"/>
      <c r="AM148" s="166"/>
      <c r="AN148" s="166"/>
    </row>
    <row r="149" spans="20:40" ht="39.950000000000003" customHeight="1" x14ac:dyDescent="0.25">
      <c r="T149" s="171"/>
      <c r="U149" s="171"/>
      <c r="V149" s="171"/>
      <c r="W149" s="171"/>
      <c r="X149" s="171"/>
      <c r="Y149" s="171"/>
      <c r="Z149" s="171"/>
      <c r="AA149" s="171"/>
      <c r="AB149" s="171"/>
      <c r="AC149" s="171"/>
      <c r="AD149" s="171"/>
      <c r="AE149" s="171"/>
      <c r="AF149" s="166"/>
      <c r="AG149" s="166"/>
      <c r="AH149" s="166"/>
      <c r="AI149" s="166"/>
      <c r="AJ149" s="166"/>
      <c r="AK149" s="166"/>
      <c r="AL149" s="166"/>
      <c r="AM149" s="166"/>
      <c r="AN149" s="166"/>
    </row>
    <row r="150" spans="20:40" ht="39.950000000000003" customHeight="1" x14ac:dyDescent="0.25">
      <c r="T150" s="171"/>
      <c r="U150" s="171"/>
      <c r="V150" s="171"/>
      <c r="W150" s="171"/>
      <c r="X150" s="171"/>
      <c r="Y150" s="171"/>
      <c r="Z150" s="171"/>
      <c r="AA150" s="171"/>
      <c r="AB150" s="171"/>
      <c r="AC150" s="171"/>
      <c r="AD150" s="171"/>
      <c r="AE150" s="171"/>
      <c r="AF150" s="166"/>
      <c r="AG150" s="166"/>
      <c r="AH150" s="166"/>
      <c r="AI150" s="166"/>
      <c r="AJ150" s="166"/>
      <c r="AK150" s="166"/>
      <c r="AL150" s="166"/>
      <c r="AM150" s="166"/>
      <c r="AN150" s="166"/>
    </row>
    <row r="151" spans="20:40" ht="39.950000000000003" customHeight="1" x14ac:dyDescent="0.25">
      <c r="T151" s="171"/>
      <c r="U151" s="171"/>
      <c r="V151" s="171"/>
      <c r="W151" s="171"/>
      <c r="X151" s="171"/>
      <c r="Y151" s="171"/>
      <c r="Z151" s="171"/>
      <c r="AA151" s="171"/>
      <c r="AB151" s="171"/>
      <c r="AC151" s="171"/>
      <c r="AD151" s="171"/>
      <c r="AE151" s="171"/>
      <c r="AF151" s="166"/>
      <c r="AG151" s="166"/>
      <c r="AH151" s="166"/>
      <c r="AI151" s="166"/>
      <c r="AJ151" s="166"/>
      <c r="AK151" s="166"/>
      <c r="AL151" s="166"/>
      <c r="AM151" s="166"/>
      <c r="AN151" s="166"/>
    </row>
    <row r="152" spans="20:40" ht="39.950000000000003" customHeight="1" x14ac:dyDescent="0.25">
      <c r="T152" s="171"/>
      <c r="U152" s="171"/>
      <c r="V152" s="171"/>
      <c r="W152" s="171"/>
      <c r="X152" s="171"/>
      <c r="Y152" s="171"/>
      <c r="Z152" s="171"/>
      <c r="AA152" s="171"/>
      <c r="AB152" s="171"/>
      <c r="AC152" s="171"/>
      <c r="AD152" s="171"/>
      <c r="AE152" s="171"/>
      <c r="AF152" s="166"/>
      <c r="AG152" s="166"/>
      <c r="AH152" s="166"/>
      <c r="AI152" s="166"/>
      <c r="AJ152" s="166"/>
      <c r="AK152" s="166"/>
      <c r="AL152" s="166"/>
      <c r="AM152" s="166"/>
      <c r="AN152" s="166"/>
    </row>
    <row r="153" spans="20:40" ht="39.950000000000003" customHeight="1" x14ac:dyDescent="0.25">
      <c r="T153" s="171"/>
      <c r="U153" s="171"/>
      <c r="V153" s="171"/>
      <c r="W153" s="171"/>
      <c r="X153" s="171"/>
      <c r="Y153" s="171"/>
      <c r="Z153" s="171"/>
      <c r="AA153" s="171"/>
      <c r="AB153" s="171"/>
      <c r="AC153" s="171"/>
      <c r="AD153" s="171"/>
      <c r="AE153" s="171"/>
      <c r="AF153" s="166"/>
      <c r="AG153" s="166"/>
      <c r="AH153" s="166"/>
      <c r="AI153" s="166"/>
      <c r="AJ153" s="166"/>
      <c r="AK153" s="166"/>
      <c r="AL153" s="166"/>
      <c r="AM153" s="166"/>
      <c r="AN153" s="166"/>
    </row>
    <row r="154" spans="20:40" ht="39.950000000000003" customHeight="1" x14ac:dyDescent="0.25">
      <c r="T154" s="171"/>
      <c r="U154" s="171"/>
      <c r="V154" s="171"/>
      <c r="W154" s="171"/>
      <c r="X154" s="171"/>
      <c r="Y154" s="171"/>
      <c r="Z154" s="171"/>
      <c r="AA154" s="171"/>
      <c r="AB154" s="171"/>
      <c r="AC154" s="171"/>
      <c r="AD154" s="171"/>
      <c r="AE154" s="171"/>
      <c r="AF154" s="166"/>
      <c r="AG154" s="166"/>
      <c r="AH154" s="166"/>
      <c r="AI154" s="166"/>
      <c r="AJ154" s="166"/>
      <c r="AK154" s="166"/>
      <c r="AL154" s="166"/>
      <c r="AM154" s="166"/>
      <c r="AN154" s="166"/>
    </row>
    <row r="155" spans="20:40" ht="39.950000000000003" customHeight="1" x14ac:dyDescent="0.25">
      <c r="T155" s="171"/>
      <c r="U155" s="171"/>
      <c r="V155" s="171"/>
      <c r="W155" s="171"/>
      <c r="X155" s="171"/>
      <c r="Y155" s="171"/>
      <c r="Z155" s="171"/>
      <c r="AA155" s="171"/>
      <c r="AB155" s="171"/>
      <c r="AC155" s="171"/>
      <c r="AD155" s="171"/>
      <c r="AE155" s="171"/>
      <c r="AF155" s="166"/>
      <c r="AG155" s="166"/>
      <c r="AH155" s="166"/>
      <c r="AI155" s="166"/>
      <c r="AJ155" s="166"/>
      <c r="AK155" s="166"/>
      <c r="AL155" s="166"/>
      <c r="AM155" s="166"/>
      <c r="AN155" s="166"/>
    </row>
    <row r="156" spans="20:40" ht="39.950000000000003" customHeight="1" x14ac:dyDescent="0.25">
      <c r="T156" s="171"/>
      <c r="U156" s="171"/>
      <c r="V156" s="171"/>
      <c r="W156" s="171"/>
      <c r="X156" s="171"/>
      <c r="Y156" s="171"/>
      <c r="Z156" s="171"/>
      <c r="AA156" s="171"/>
      <c r="AB156" s="171"/>
      <c r="AC156" s="171"/>
      <c r="AD156" s="171"/>
      <c r="AE156" s="171"/>
      <c r="AF156" s="166"/>
      <c r="AG156" s="166"/>
      <c r="AH156" s="166"/>
      <c r="AI156" s="166"/>
      <c r="AJ156" s="166"/>
      <c r="AK156" s="166"/>
      <c r="AL156" s="166"/>
      <c r="AM156" s="166"/>
      <c r="AN156" s="166"/>
    </row>
    <row r="157" spans="20:40" ht="39.950000000000003" customHeight="1" x14ac:dyDescent="0.25">
      <c r="T157" s="171"/>
      <c r="U157" s="171"/>
      <c r="V157" s="171"/>
      <c r="W157" s="171"/>
      <c r="X157" s="171"/>
      <c r="Y157" s="171"/>
      <c r="Z157" s="171"/>
      <c r="AA157" s="171"/>
      <c r="AB157" s="171"/>
      <c r="AC157" s="171"/>
      <c r="AD157" s="171"/>
      <c r="AE157" s="171"/>
      <c r="AF157" s="166"/>
      <c r="AG157" s="166"/>
      <c r="AH157" s="166"/>
      <c r="AI157" s="166"/>
      <c r="AJ157" s="166"/>
      <c r="AK157" s="166"/>
      <c r="AL157" s="166"/>
      <c r="AM157" s="166"/>
      <c r="AN157" s="166"/>
    </row>
    <row r="158" spans="20:40" ht="39.950000000000003" customHeight="1" x14ac:dyDescent="0.25">
      <c r="T158" s="171"/>
      <c r="U158" s="171"/>
      <c r="V158" s="171"/>
      <c r="W158" s="171"/>
      <c r="X158" s="171"/>
      <c r="Y158" s="171"/>
      <c r="Z158" s="171"/>
      <c r="AA158" s="171"/>
      <c r="AB158" s="171"/>
      <c r="AC158" s="171"/>
      <c r="AD158" s="171"/>
      <c r="AE158" s="171"/>
      <c r="AF158" s="166"/>
      <c r="AG158" s="166"/>
      <c r="AH158" s="166"/>
      <c r="AI158" s="166"/>
      <c r="AJ158" s="166"/>
      <c r="AK158" s="166"/>
      <c r="AL158" s="166"/>
      <c r="AM158" s="166"/>
      <c r="AN158" s="166"/>
    </row>
    <row r="159" spans="20:40" ht="39.950000000000003" customHeight="1" x14ac:dyDescent="0.25">
      <c r="T159" s="171"/>
      <c r="U159" s="171"/>
      <c r="V159" s="171"/>
      <c r="W159" s="171"/>
      <c r="X159" s="171"/>
      <c r="Y159" s="171"/>
      <c r="Z159" s="171"/>
      <c r="AA159" s="171"/>
      <c r="AB159" s="171"/>
      <c r="AC159" s="171"/>
      <c r="AD159" s="171"/>
      <c r="AE159" s="171"/>
      <c r="AF159" s="166"/>
      <c r="AG159" s="166"/>
      <c r="AH159" s="166"/>
      <c r="AI159" s="166"/>
      <c r="AJ159" s="166"/>
      <c r="AK159" s="166"/>
      <c r="AL159" s="166"/>
      <c r="AM159" s="166"/>
      <c r="AN159" s="166"/>
    </row>
    <row r="160" spans="20:40" ht="39.950000000000003" customHeight="1" x14ac:dyDescent="0.25">
      <c r="T160" s="171"/>
      <c r="U160" s="171"/>
      <c r="V160" s="171"/>
      <c r="W160" s="171"/>
      <c r="X160" s="171"/>
      <c r="Y160" s="171"/>
      <c r="Z160" s="171"/>
      <c r="AA160" s="171"/>
      <c r="AB160" s="171"/>
      <c r="AC160" s="171"/>
      <c r="AD160" s="171"/>
      <c r="AE160" s="171"/>
      <c r="AF160" s="166"/>
      <c r="AG160" s="166"/>
      <c r="AH160" s="166"/>
      <c r="AI160" s="166"/>
      <c r="AJ160" s="166"/>
      <c r="AK160" s="166"/>
      <c r="AL160" s="166"/>
      <c r="AM160" s="166"/>
      <c r="AN160" s="166"/>
    </row>
    <row r="161" spans="20:40" ht="39.950000000000003" customHeight="1" x14ac:dyDescent="0.25">
      <c r="T161" s="171"/>
      <c r="U161" s="171"/>
      <c r="V161" s="171"/>
      <c r="W161" s="171"/>
      <c r="X161" s="171"/>
      <c r="Y161" s="171"/>
      <c r="Z161" s="171"/>
      <c r="AA161" s="171"/>
      <c r="AB161" s="171"/>
      <c r="AC161" s="171"/>
      <c r="AD161" s="171"/>
      <c r="AE161" s="171"/>
      <c r="AF161" s="166"/>
      <c r="AG161" s="166"/>
      <c r="AH161" s="166"/>
      <c r="AI161" s="166"/>
      <c r="AJ161" s="166"/>
      <c r="AK161" s="166"/>
      <c r="AL161" s="166"/>
      <c r="AM161" s="166"/>
      <c r="AN161" s="166"/>
    </row>
    <row r="162" spans="20:40" ht="39.950000000000003" customHeight="1" x14ac:dyDescent="0.25">
      <c r="T162" s="171"/>
      <c r="U162" s="171"/>
      <c r="V162" s="171"/>
      <c r="W162" s="171"/>
      <c r="X162" s="171"/>
      <c r="Y162" s="171"/>
      <c r="Z162" s="171"/>
      <c r="AA162" s="171"/>
      <c r="AB162" s="171"/>
      <c r="AC162" s="171"/>
      <c r="AD162" s="171"/>
      <c r="AE162" s="171"/>
      <c r="AF162" s="166"/>
      <c r="AG162" s="166"/>
      <c r="AH162" s="166"/>
      <c r="AI162" s="166"/>
      <c r="AJ162" s="166"/>
      <c r="AK162" s="166"/>
      <c r="AL162" s="166"/>
      <c r="AM162" s="166"/>
      <c r="AN162" s="166"/>
    </row>
    <row r="163" spans="20:40" ht="39.950000000000003" customHeight="1" x14ac:dyDescent="0.25">
      <c r="T163" s="171"/>
      <c r="U163" s="171"/>
      <c r="V163" s="171"/>
      <c r="W163" s="171"/>
      <c r="X163" s="171"/>
      <c r="Y163" s="171"/>
      <c r="Z163" s="171"/>
      <c r="AA163" s="171"/>
      <c r="AB163" s="171"/>
      <c r="AC163" s="171"/>
      <c r="AD163" s="171"/>
      <c r="AE163" s="171"/>
      <c r="AF163" s="166"/>
      <c r="AG163" s="166"/>
      <c r="AH163" s="166"/>
      <c r="AI163" s="166"/>
      <c r="AJ163" s="166"/>
      <c r="AK163" s="166"/>
      <c r="AL163" s="166"/>
      <c r="AM163" s="166"/>
      <c r="AN163" s="166"/>
    </row>
    <row r="164" spans="20:40" ht="39.950000000000003" customHeight="1" x14ac:dyDescent="0.25">
      <c r="T164" s="171"/>
      <c r="U164" s="171"/>
      <c r="V164" s="171"/>
      <c r="W164" s="171"/>
      <c r="X164" s="171"/>
      <c r="Y164" s="171"/>
      <c r="Z164" s="171"/>
      <c r="AA164" s="171"/>
      <c r="AB164" s="171"/>
      <c r="AC164" s="171"/>
      <c r="AD164" s="171"/>
      <c r="AE164" s="171"/>
      <c r="AF164" s="166"/>
      <c r="AG164" s="166"/>
      <c r="AH164" s="166"/>
      <c r="AI164" s="166"/>
      <c r="AJ164" s="166"/>
      <c r="AK164" s="166"/>
      <c r="AL164" s="166"/>
      <c r="AM164" s="166"/>
      <c r="AN164" s="166"/>
    </row>
    <row r="165" spans="20:40" ht="39.950000000000003" customHeight="1" x14ac:dyDescent="0.25">
      <c r="T165" s="171"/>
      <c r="U165" s="171"/>
      <c r="V165" s="171"/>
      <c r="W165" s="171"/>
      <c r="X165" s="171"/>
      <c r="Y165" s="171"/>
      <c r="Z165" s="171"/>
      <c r="AA165" s="171"/>
      <c r="AB165" s="171"/>
      <c r="AC165" s="171"/>
      <c r="AD165" s="171"/>
      <c r="AE165" s="171"/>
      <c r="AF165" s="166"/>
      <c r="AG165" s="166"/>
      <c r="AH165" s="166"/>
      <c r="AI165" s="166"/>
      <c r="AJ165" s="166"/>
      <c r="AK165" s="166"/>
      <c r="AL165" s="166"/>
      <c r="AM165" s="166"/>
      <c r="AN165" s="166"/>
    </row>
    <row r="166" spans="20:40" ht="39.950000000000003" customHeight="1" x14ac:dyDescent="0.25">
      <c r="T166" s="171"/>
      <c r="U166" s="171"/>
      <c r="V166" s="171"/>
      <c r="W166" s="171"/>
      <c r="X166" s="171"/>
      <c r="Y166" s="171"/>
      <c r="Z166" s="171"/>
      <c r="AA166" s="171"/>
      <c r="AB166" s="171"/>
      <c r="AC166" s="171"/>
      <c r="AD166" s="171"/>
      <c r="AE166" s="171"/>
      <c r="AF166" s="166"/>
      <c r="AG166" s="166"/>
      <c r="AH166" s="166"/>
      <c r="AI166" s="166"/>
      <c r="AJ166" s="166"/>
      <c r="AK166" s="166"/>
      <c r="AL166" s="166"/>
      <c r="AM166" s="166"/>
      <c r="AN166" s="166"/>
    </row>
    <row r="167" spans="20:40" ht="39.950000000000003" customHeight="1" x14ac:dyDescent="0.25">
      <c r="T167" s="171"/>
      <c r="U167" s="171"/>
      <c r="V167" s="171"/>
      <c r="W167" s="171"/>
      <c r="X167" s="171"/>
      <c r="Y167" s="171"/>
      <c r="Z167" s="171"/>
      <c r="AA167" s="171"/>
      <c r="AB167" s="171"/>
      <c r="AC167" s="171"/>
      <c r="AD167" s="171"/>
      <c r="AE167" s="171"/>
      <c r="AF167" s="166"/>
      <c r="AG167" s="166"/>
      <c r="AH167" s="166"/>
      <c r="AI167" s="166"/>
      <c r="AJ167" s="166"/>
      <c r="AK167" s="166"/>
      <c r="AL167" s="166"/>
      <c r="AM167" s="166"/>
      <c r="AN167" s="166"/>
    </row>
    <row r="168" spans="20:40" ht="39.950000000000003" customHeight="1" x14ac:dyDescent="0.25">
      <c r="T168" s="171"/>
      <c r="U168" s="171"/>
      <c r="V168" s="171"/>
      <c r="W168" s="171"/>
      <c r="X168" s="171"/>
      <c r="Y168" s="171"/>
      <c r="Z168" s="171"/>
      <c r="AA168" s="171"/>
      <c r="AB168" s="171"/>
      <c r="AC168" s="171"/>
      <c r="AD168" s="171"/>
      <c r="AE168" s="171"/>
      <c r="AF168" s="166"/>
      <c r="AG168" s="166"/>
      <c r="AH168" s="166"/>
      <c r="AI168" s="166"/>
      <c r="AJ168" s="166"/>
      <c r="AK168" s="166"/>
      <c r="AL168" s="166"/>
      <c r="AM168" s="166"/>
      <c r="AN168" s="166"/>
    </row>
    <row r="169" spans="20:40" ht="39.950000000000003" customHeight="1" x14ac:dyDescent="0.25">
      <c r="T169" s="171"/>
      <c r="U169" s="171"/>
      <c r="V169" s="171"/>
      <c r="W169" s="171"/>
      <c r="X169" s="171"/>
      <c r="Y169" s="171"/>
      <c r="Z169" s="171"/>
      <c r="AA169" s="171"/>
      <c r="AB169" s="171"/>
      <c r="AC169" s="171"/>
      <c r="AD169" s="171"/>
      <c r="AE169" s="171"/>
      <c r="AF169" s="166"/>
      <c r="AG169" s="166"/>
      <c r="AH169" s="166"/>
      <c r="AI169" s="166"/>
      <c r="AJ169" s="166"/>
      <c r="AK169" s="166"/>
      <c r="AL169" s="166"/>
      <c r="AM169" s="166"/>
      <c r="AN169" s="166"/>
    </row>
    <row r="170" spans="20:40" ht="39.950000000000003" customHeight="1" x14ac:dyDescent="0.25">
      <c r="T170" s="171"/>
      <c r="U170" s="171"/>
      <c r="V170" s="171"/>
      <c r="W170" s="171"/>
      <c r="X170" s="171"/>
      <c r="Y170" s="171"/>
      <c r="Z170" s="171"/>
      <c r="AA170" s="171"/>
      <c r="AB170" s="171"/>
      <c r="AC170" s="171"/>
      <c r="AD170" s="171"/>
      <c r="AE170" s="171"/>
      <c r="AF170" s="166"/>
      <c r="AG170" s="166"/>
      <c r="AH170" s="166"/>
      <c r="AI170" s="166"/>
      <c r="AJ170" s="166"/>
      <c r="AK170" s="166"/>
      <c r="AL170" s="166"/>
      <c r="AM170" s="166"/>
      <c r="AN170" s="166"/>
    </row>
    <row r="171" spans="20:40" ht="39.950000000000003" customHeight="1" x14ac:dyDescent="0.25">
      <c r="T171" s="171"/>
      <c r="U171" s="171"/>
      <c r="V171" s="171"/>
      <c r="W171" s="171"/>
      <c r="X171" s="171"/>
      <c r="Y171" s="171"/>
      <c r="Z171" s="171"/>
      <c r="AA171" s="171"/>
      <c r="AB171" s="171"/>
      <c r="AC171" s="171"/>
      <c r="AD171" s="171"/>
      <c r="AE171" s="171"/>
      <c r="AF171" s="166"/>
      <c r="AG171" s="166"/>
      <c r="AH171" s="166"/>
      <c r="AI171" s="166"/>
      <c r="AJ171" s="166"/>
      <c r="AK171" s="166"/>
      <c r="AL171" s="166"/>
      <c r="AM171" s="166"/>
      <c r="AN171" s="166"/>
    </row>
    <row r="172" spans="20:40" ht="39.950000000000003" customHeight="1" x14ac:dyDescent="0.25">
      <c r="T172" s="171"/>
      <c r="U172" s="171"/>
      <c r="V172" s="171"/>
      <c r="W172" s="171"/>
      <c r="X172" s="171"/>
      <c r="Y172" s="171"/>
      <c r="Z172" s="171"/>
      <c r="AA172" s="171"/>
      <c r="AB172" s="171"/>
      <c r="AC172" s="171"/>
      <c r="AD172" s="171"/>
      <c r="AE172" s="171"/>
      <c r="AF172" s="166"/>
      <c r="AG172" s="166"/>
      <c r="AH172" s="166"/>
      <c r="AI172" s="166"/>
      <c r="AJ172" s="166"/>
      <c r="AK172" s="166"/>
      <c r="AL172" s="166"/>
      <c r="AM172" s="166"/>
      <c r="AN172" s="166"/>
    </row>
    <row r="173" spans="20:40" ht="39.950000000000003" customHeight="1" x14ac:dyDescent="0.25">
      <c r="T173" s="171"/>
      <c r="U173" s="171"/>
      <c r="V173" s="171"/>
      <c r="W173" s="171"/>
      <c r="X173" s="171"/>
      <c r="Y173" s="171"/>
      <c r="Z173" s="171"/>
      <c r="AA173" s="171"/>
      <c r="AB173" s="171"/>
      <c r="AC173" s="171"/>
      <c r="AD173" s="171"/>
      <c r="AE173" s="171"/>
      <c r="AF173" s="166"/>
      <c r="AG173" s="166"/>
      <c r="AH173" s="166"/>
      <c r="AI173" s="166"/>
      <c r="AJ173" s="166"/>
      <c r="AK173" s="166"/>
      <c r="AL173" s="166"/>
      <c r="AM173" s="166"/>
      <c r="AN173" s="166"/>
    </row>
    <row r="174" spans="20:40" ht="39.950000000000003" customHeight="1" x14ac:dyDescent="0.25">
      <c r="T174" s="171"/>
      <c r="U174" s="171"/>
      <c r="V174" s="171"/>
      <c r="W174" s="171"/>
      <c r="X174" s="171"/>
      <c r="Y174" s="171"/>
      <c r="Z174" s="171"/>
      <c r="AA174" s="171"/>
      <c r="AB174" s="171"/>
      <c r="AC174" s="171"/>
      <c r="AD174" s="171"/>
      <c r="AE174" s="171"/>
      <c r="AF174" s="166"/>
      <c r="AG174" s="166"/>
      <c r="AH174" s="166"/>
      <c r="AI174" s="166"/>
      <c r="AJ174" s="166"/>
      <c r="AK174" s="166"/>
      <c r="AL174" s="166"/>
      <c r="AM174" s="166"/>
      <c r="AN174" s="166"/>
    </row>
    <row r="175" spans="20:40" ht="39.950000000000003" customHeight="1" x14ac:dyDescent="0.25">
      <c r="T175" s="171"/>
      <c r="U175" s="171"/>
      <c r="V175" s="171"/>
      <c r="W175" s="171"/>
      <c r="X175" s="171"/>
      <c r="Y175" s="171"/>
      <c r="Z175" s="171"/>
      <c r="AA175" s="171"/>
      <c r="AB175" s="171"/>
      <c r="AC175" s="171"/>
      <c r="AD175" s="171"/>
      <c r="AE175" s="171"/>
      <c r="AF175" s="166"/>
      <c r="AG175" s="166"/>
      <c r="AH175" s="166"/>
      <c r="AI175" s="166"/>
      <c r="AJ175" s="166"/>
      <c r="AK175" s="166"/>
      <c r="AL175" s="166"/>
      <c r="AM175" s="166"/>
      <c r="AN175" s="166"/>
    </row>
    <row r="176" spans="20:40" ht="39.950000000000003" customHeight="1" x14ac:dyDescent="0.25">
      <c r="T176" s="171"/>
      <c r="U176" s="171"/>
      <c r="V176" s="171"/>
      <c r="W176" s="171"/>
      <c r="X176" s="171"/>
      <c r="Y176" s="171"/>
      <c r="Z176" s="171"/>
      <c r="AA176" s="171"/>
      <c r="AB176" s="171"/>
      <c r="AC176" s="171"/>
      <c r="AD176" s="171"/>
      <c r="AE176" s="171"/>
      <c r="AF176" s="166"/>
      <c r="AG176" s="166"/>
      <c r="AH176" s="166"/>
      <c r="AI176" s="166"/>
      <c r="AJ176" s="166"/>
      <c r="AK176" s="166"/>
      <c r="AL176" s="166"/>
      <c r="AM176" s="166"/>
      <c r="AN176" s="166"/>
    </row>
    <row r="177" spans="20:40" ht="39.950000000000003" customHeight="1" x14ac:dyDescent="0.25">
      <c r="T177" s="171"/>
      <c r="U177" s="171"/>
      <c r="V177" s="171"/>
      <c r="W177" s="171"/>
      <c r="X177" s="171"/>
      <c r="Y177" s="171"/>
      <c r="Z177" s="171"/>
      <c r="AA177" s="171"/>
      <c r="AB177" s="171"/>
      <c r="AC177" s="171"/>
      <c r="AD177" s="171"/>
      <c r="AE177" s="171"/>
      <c r="AF177" s="166"/>
      <c r="AG177" s="166"/>
      <c r="AH177" s="166"/>
      <c r="AI177" s="166"/>
      <c r="AJ177" s="166"/>
      <c r="AK177" s="166"/>
      <c r="AL177" s="166"/>
      <c r="AM177" s="166"/>
      <c r="AN177" s="166"/>
    </row>
    <row r="178" spans="20:40" ht="39.950000000000003" customHeight="1" x14ac:dyDescent="0.25">
      <c r="T178" s="171"/>
      <c r="U178" s="171"/>
      <c r="V178" s="171"/>
      <c r="W178" s="171"/>
      <c r="X178" s="171"/>
      <c r="Y178" s="171"/>
      <c r="Z178" s="171"/>
      <c r="AA178" s="171"/>
      <c r="AB178" s="171"/>
      <c r="AC178" s="171"/>
      <c r="AD178" s="171"/>
      <c r="AE178" s="171"/>
      <c r="AF178" s="166"/>
      <c r="AG178" s="166"/>
      <c r="AH178" s="166"/>
      <c r="AI178" s="166"/>
      <c r="AJ178" s="166"/>
      <c r="AK178" s="166"/>
      <c r="AL178" s="166"/>
      <c r="AM178" s="166"/>
      <c r="AN178" s="166"/>
    </row>
    <row r="179" spans="20:40" ht="39.950000000000003" customHeight="1" x14ac:dyDescent="0.25">
      <c r="T179" s="171"/>
      <c r="U179" s="171"/>
      <c r="V179" s="171"/>
      <c r="W179" s="171"/>
      <c r="X179" s="171"/>
      <c r="Y179" s="171"/>
      <c r="Z179" s="171"/>
      <c r="AA179" s="171"/>
      <c r="AB179" s="171"/>
      <c r="AC179" s="171"/>
      <c r="AD179" s="171"/>
      <c r="AE179" s="171"/>
      <c r="AF179" s="166"/>
      <c r="AG179" s="166"/>
      <c r="AH179" s="166"/>
      <c r="AI179" s="166"/>
      <c r="AJ179" s="166"/>
      <c r="AK179" s="166"/>
      <c r="AL179" s="166"/>
      <c r="AM179" s="166"/>
      <c r="AN179" s="166"/>
    </row>
    <row r="180" spans="20:40" ht="39.950000000000003" customHeight="1" x14ac:dyDescent="0.25">
      <c r="T180" s="171"/>
      <c r="U180" s="171"/>
      <c r="V180" s="171"/>
      <c r="W180" s="171"/>
      <c r="X180" s="171"/>
      <c r="Y180" s="171"/>
      <c r="Z180" s="171"/>
      <c r="AA180" s="171"/>
      <c r="AB180" s="171"/>
      <c r="AC180" s="171"/>
      <c r="AD180" s="171"/>
      <c r="AE180" s="171"/>
      <c r="AF180" s="166"/>
      <c r="AG180" s="166"/>
      <c r="AH180" s="166"/>
      <c r="AI180" s="166"/>
      <c r="AJ180" s="166"/>
      <c r="AK180" s="166"/>
      <c r="AL180" s="166"/>
      <c r="AM180" s="166"/>
      <c r="AN180" s="166"/>
    </row>
    <row r="181" spans="20:40" ht="39.950000000000003" customHeight="1" x14ac:dyDescent="0.25"/>
    <row r="182" spans="20:40" ht="39.950000000000003" customHeight="1" x14ac:dyDescent="0.25"/>
    <row r="183" spans="20:40" ht="39.950000000000003" customHeight="1" x14ac:dyDescent="0.25"/>
    <row r="184" spans="20:40" ht="39.950000000000003" customHeight="1" x14ac:dyDescent="0.25"/>
    <row r="185" spans="20:40" ht="39.950000000000003" customHeight="1" x14ac:dyDescent="0.25"/>
    <row r="186" spans="20:40" ht="39.950000000000003" customHeight="1" x14ac:dyDescent="0.25"/>
    <row r="187" spans="20:40" ht="39.950000000000003" customHeight="1" x14ac:dyDescent="0.25"/>
    <row r="188" spans="20:40" ht="39.950000000000003" customHeight="1" x14ac:dyDescent="0.25"/>
    <row r="189" spans="20:40" ht="39.950000000000003" customHeight="1" x14ac:dyDescent="0.25"/>
    <row r="190" spans="20:40" ht="39.950000000000003" customHeight="1" x14ac:dyDescent="0.25"/>
    <row r="191" spans="20:40" ht="39.950000000000003" customHeight="1" x14ac:dyDescent="0.25"/>
    <row r="192" spans="20:40"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AK1:AK2"/>
    <mergeCell ref="A2:S2"/>
    <mergeCell ref="AH1:AH2"/>
    <mergeCell ref="AI1:AI2"/>
    <mergeCell ref="AJ1:AJ2"/>
    <mergeCell ref="AB1:AB2"/>
    <mergeCell ref="AC1:AC2"/>
    <mergeCell ref="AD1:AD2"/>
    <mergeCell ref="AE1:AE2"/>
    <mergeCell ref="AF1:AF2"/>
    <mergeCell ref="AG1:AG2"/>
    <mergeCell ref="V1:V2"/>
    <mergeCell ref="W1:W2"/>
    <mergeCell ref="X1:X2"/>
    <mergeCell ref="Y1:Y2"/>
    <mergeCell ref="Z1:Z2"/>
    <mergeCell ref="AA1:AA2"/>
    <mergeCell ref="U1:U2"/>
    <mergeCell ref="T1:T2"/>
    <mergeCell ref="K1:S1"/>
    <mergeCell ref="A1:B1"/>
    <mergeCell ref="C1:I1"/>
  </mergeCells>
  <conditionalFormatting sqref="Z4:AE37 T4:V37 T39:V58 Z39:AE58 T38:AK38">
    <cfRule type="cellIs" dxfId="37" priority="1" stopIfTrue="1" operator="greaterThan">
      <formula>0</formula>
    </cfRule>
    <cfRule type="cellIs" dxfId="36" priority="2" stopIfTrue="1" operator="greaterThan">
      <formula>0</formula>
    </cfRule>
    <cfRule type="cellIs" dxfId="35" priority="3" stopIfTrue="1" operator="greaterThan">
      <formula>0</formula>
    </cfRule>
  </conditionalFormatting>
  <hyperlinks>
    <hyperlink ref="D478" r:id="rId1" display="https://www.havan.com.br/mangueira-para-gas-de-cozinha-glp-1-20m-durin-05207.html" xr:uid="{DA9C4C11-D0A1-462D-9122-639FC95BF72B}"/>
  </hyperlinks>
  <pageMargins left="0.511811024" right="0.511811024" top="0.78740157499999996" bottom="0.78740157499999996" header="0.31496062000000002" footer="0.31496062000000002"/>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AW59"/>
  <sheetViews>
    <sheetView zoomScale="70" zoomScaleNormal="70" workbookViewId="0">
      <pane xSplit="1" topLeftCell="B1" activePane="topRight" state="frozen"/>
      <selection pane="topRight" activeCell="L5" sqref="L4:L37"/>
    </sheetView>
  </sheetViews>
  <sheetFormatPr defaultColWidth="9.7109375" defaultRowHeight="39.950000000000003" customHeight="1" x14ac:dyDescent="0.25"/>
  <cols>
    <col min="1" max="1" width="10.7109375" style="1" customWidth="1"/>
    <col min="2" max="2" width="32.5703125" style="19" customWidth="1"/>
    <col min="3" max="3" width="30" style="23" customWidth="1"/>
    <col min="4" max="4" width="15.5703125" style="24" customWidth="1"/>
    <col min="5" max="5" width="12.285156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274</v>
      </c>
      <c r="B2" s="227"/>
      <c r="C2" s="226"/>
      <c r="D2" s="226"/>
      <c r="E2" s="226"/>
      <c r="F2" s="226"/>
      <c r="G2" s="226"/>
      <c r="H2" s="226"/>
      <c r="I2" s="226"/>
      <c r="J2" s="226"/>
      <c r="K2" s="227"/>
      <c r="L2" s="227"/>
      <c r="M2" s="227"/>
      <c r="N2" s="227"/>
      <c r="O2" s="227"/>
      <c r="P2" s="227"/>
      <c r="Q2" s="227"/>
      <c r="R2" s="226"/>
      <c r="S2" s="226"/>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248</v>
      </c>
      <c r="K4" s="45">
        <f>IF(SUM(T4:AK4)&gt;J4+M4,J4+M4,SUM(T4:AJ4))</f>
        <v>0</v>
      </c>
      <c r="L4" s="45">
        <f>(SUM(T4:AK4))</f>
        <v>0</v>
      </c>
      <c r="M4" s="55"/>
      <c r="N4" s="54">
        <f>ROUND(IF(J4*0.25-0.5&lt;0,0,J4*0.25-0.5),0)-Q4-O4</f>
        <v>62</v>
      </c>
      <c r="O4" s="55"/>
      <c r="P4" s="55"/>
      <c r="Q4" s="55"/>
      <c r="R4" s="13">
        <f>J4+M4+O4+P4-L4</f>
        <v>248</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c r="K5" s="45">
        <f t="shared" ref="K5:K37" si="1">IF(SUM(T5:AK5)&gt;J5+M5,J5+M5,SUM(T5:AJ5))</f>
        <v>0</v>
      </c>
      <c r="L5" s="45">
        <f t="shared" ref="L5:L37" si="2">(SUM(T5:AK5))</f>
        <v>0</v>
      </c>
      <c r="M5" s="55"/>
      <c r="N5" s="54">
        <f t="shared" ref="N5:N37" si="3">ROUND(IF(J5*0.25-0.5&lt;0,0,J5*0.25-0.5),0)-Q5-O5</f>
        <v>0</v>
      </c>
      <c r="O5" s="55"/>
      <c r="P5" s="55"/>
      <c r="Q5" s="55"/>
      <c r="R5" s="13">
        <f t="shared" ref="R5:R37" si="4">J5+M5+O5+P5-L5</f>
        <v>0</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v>520</v>
      </c>
      <c r="K6" s="45">
        <f t="shared" si="1"/>
        <v>0</v>
      </c>
      <c r="L6" s="45">
        <f t="shared" si="2"/>
        <v>0</v>
      </c>
      <c r="M6" s="55"/>
      <c r="N6" s="54">
        <f t="shared" si="3"/>
        <v>130</v>
      </c>
      <c r="O6" s="55"/>
      <c r="P6" s="55"/>
      <c r="Q6" s="55"/>
      <c r="R6" s="13">
        <f t="shared" si="4"/>
        <v>520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v>7</v>
      </c>
      <c r="K7" s="45">
        <f t="shared" si="1"/>
        <v>0</v>
      </c>
      <c r="L7" s="45">
        <f t="shared" si="2"/>
        <v>0</v>
      </c>
      <c r="M7" s="55"/>
      <c r="N7" s="54">
        <f t="shared" si="3"/>
        <v>1</v>
      </c>
      <c r="O7" s="55"/>
      <c r="P7" s="55"/>
      <c r="Q7" s="55"/>
      <c r="R7" s="13">
        <f t="shared" si="4"/>
        <v>7</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7</v>
      </c>
      <c r="K8" s="45">
        <f t="shared" si="1"/>
        <v>0</v>
      </c>
      <c r="L8" s="45">
        <f t="shared" si="2"/>
        <v>0</v>
      </c>
      <c r="M8" s="55"/>
      <c r="N8" s="54">
        <f t="shared" si="3"/>
        <v>1</v>
      </c>
      <c r="O8" s="55"/>
      <c r="P8" s="55"/>
      <c r="Q8" s="55"/>
      <c r="R8" s="13">
        <f t="shared" si="4"/>
        <v>7</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202</v>
      </c>
      <c r="K10" s="45">
        <f t="shared" si="1"/>
        <v>0</v>
      </c>
      <c r="L10" s="45">
        <f t="shared" si="2"/>
        <v>0</v>
      </c>
      <c r="M10" s="55"/>
      <c r="N10" s="54">
        <f t="shared" si="3"/>
        <v>50</v>
      </c>
      <c r="O10" s="55"/>
      <c r="P10" s="55"/>
      <c r="Q10" s="55"/>
      <c r="R10" s="13">
        <f t="shared" si="4"/>
        <v>202</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c r="K11" s="45">
        <f t="shared" si="1"/>
        <v>0</v>
      </c>
      <c r="L11" s="45">
        <f t="shared" si="2"/>
        <v>0</v>
      </c>
      <c r="M11" s="55"/>
      <c r="N11" s="54">
        <f t="shared" si="3"/>
        <v>0</v>
      </c>
      <c r="O11" s="55"/>
      <c r="P11" s="55"/>
      <c r="Q11" s="55"/>
      <c r="R11" s="13">
        <f t="shared" si="4"/>
        <v>0</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c r="K12" s="45">
        <f t="shared" si="1"/>
        <v>0</v>
      </c>
      <c r="L12" s="45">
        <f t="shared" si="2"/>
        <v>0</v>
      </c>
      <c r="M12" s="55"/>
      <c r="N12" s="54">
        <f t="shared" si="3"/>
        <v>0</v>
      </c>
      <c r="O12" s="55"/>
      <c r="P12" s="55"/>
      <c r="Q12" s="55"/>
      <c r="R12" s="13">
        <f t="shared" si="4"/>
        <v>0</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34</v>
      </c>
      <c r="K13" s="45">
        <f t="shared" si="1"/>
        <v>0</v>
      </c>
      <c r="L13" s="45">
        <f t="shared" si="2"/>
        <v>0</v>
      </c>
      <c r="M13" s="55"/>
      <c r="N13" s="54">
        <f t="shared" si="3"/>
        <v>8</v>
      </c>
      <c r="O13" s="55"/>
      <c r="P13" s="55"/>
      <c r="Q13" s="55"/>
      <c r="R13" s="13">
        <f t="shared" si="4"/>
        <v>34</v>
      </c>
      <c r="S13" s="14" t="str">
        <f t="shared" si="0"/>
        <v>OK</v>
      </c>
      <c r="T13" s="28"/>
      <c r="U13" s="32"/>
      <c r="V13" s="28"/>
      <c r="W13" s="29"/>
      <c r="X13" s="29"/>
      <c r="Y13" s="29"/>
      <c r="Z13" s="29"/>
      <c r="AA13" s="28"/>
      <c r="AB13" s="28"/>
      <c r="AC13" s="28"/>
      <c r="AD13" s="28"/>
      <c r="AE13" s="28"/>
      <c r="AF13" s="29"/>
      <c r="AG13" s="29"/>
      <c r="AH13" s="29"/>
      <c r="AI13" s="29"/>
      <c r="AJ13" s="29"/>
      <c r="AK13" s="29"/>
    </row>
    <row r="14" spans="1:37" ht="65.25" customHeight="1" x14ac:dyDescent="0.25">
      <c r="A14" s="88">
        <v>11</v>
      </c>
      <c r="B14" s="89" t="s">
        <v>114</v>
      </c>
      <c r="C14" s="167" t="s">
        <v>248</v>
      </c>
      <c r="D14" s="96" t="s">
        <v>125</v>
      </c>
      <c r="E14" s="100">
        <v>1801</v>
      </c>
      <c r="F14" s="104" t="s">
        <v>148</v>
      </c>
      <c r="G14" s="35" t="s">
        <v>174</v>
      </c>
      <c r="H14" s="35" t="s">
        <v>181</v>
      </c>
      <c r="I14" s="107">
        <v>13.49</v>
      </c>
      <c r="J14" s="8">
        <v>12</v>
      </c>
      <c r="K14" s="45">
        <f t="shared" si="1"/>
        <v>0</v>
      </c>
      <c r="L14" s="45">
        <f t="shared" si="2"/>
        <v>0</v>
      </c>
      <c r="M14" s="55"/>
      <c r="N14" s="54">
        <f t="shared" si="3"/>
        <v>3</v>
      </c>
      <c r="O14" s="55"/>
      <c r="P14" s="55"/>
      <c r="Q14" s="55"/>
      <c r="R14" s="13">
        <f t="shared" si="4"/>
        <v>12</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24</v>
      </c>
      <c r="K15" s="45">
        <f t="shared" si="1"/>
        <v>0</v>
      </c>
      <c r="L15" s="45">
        <f t="shared" si="2"/>
        <v>0</v>
      </c>
      <c r="M15" s="55"/>
      <c r="N15" s="54">
        <f t="shared" si="3"/>
        <v>6</v>
      </c>
      <c r="O15" s="55"/>
      <c r="P15" s="55"/>
      <c r="Q15" s="55"/>
      <c r="R15" s="13">
        <f t="shared" si="4"/>
        <v>24</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125</v>
      </c>
      <c r="K16" s="45">
        <f t="shared" si="1"/>
        <v>0</v>
      </c>
      <c r="L16" s="45">
        <f t="shared" si="2"/>
        <v>0</v>
      </c>
      <c r="M16" s="55"/>
      <c r="N16" s="54">
        <f t="shared" si="3"/>
        <v>31</v>
      </c>
      <c r="O16" s="55"/>
      <c r="P16" s="55"/>
      <c r="Q16" s="55"/>
      <c r="R16" s="13">
        <f t="shared" si="4"/>
        <v>125</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84</v>
      </c>
      <c r="K17" s="45">
        <f t="shared" si="1"/>
        <v>0</v>
      </c>
      <c r="L17" s="45">
        <f t="shared" si="2"/>
        <v>0</v>
      </c>
      <c r="M17" s="55"/>
      <c r="N17" s="54">
        <f t="shared" si="3"/>
        <v>21</v>
      </c>
      <c r="O17" s="55"/>
      <c r="P17" s="55"/>
      <c r="Q17" s="55"/>
      <c r="R17" s="13">
        <f t="shared" si="4"/>
        <v>84</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12</v>
      </c>
      <c r="K18" s="45">
        <f t="shared" si="1"/>
        <v>0</v>
      </c>
      <c r="L18" s="45">
        <f t="shared" si="2"/>
        <v>0</v>
      </c>
      <c r="M18" s="55"/>
      <c r="N18" s="54">
        <f t="shared" si="3"/>
        <v>3</v>
      </c>
      <c r="O18" s="55"/>
      <c r="P18" s="55"/>
      <c r="Q18" s="55"/>
      <c r="R18" s="13">
        <f t="shared" si="4"/>
        <v>12</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c r="K19" s="45">
        <f t="shared" si="1"/>
        <v>0</v>
      </c>
      <c r="L19" s="45">
        <f t="shared" si="2"/>
        <v>0</v>
      </c>
      <c r="M19" s="55"/>
      <c r="N19" s="54">
        <f t="shared" si="3"/>
        <v>0</v>
      </c>
      <c r="O19" s="55"/>
      <c r="P19" s="55"/>
      <c r="Q19" s="55"/>
      <c r="R19" s="13">
        <f t="shared" si="4"/>
        <v>0</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10</v>
      </c>
      <c r="K20" s="45">
        <f t="shared" si="1"/>
        <v>0</v>
      </c>
      <c r="L20" s="45">
        <f t="shared" si="2"/>
        <v>0</v>
      </c>
      <c r="M20" s="55"/>
      <c r="N20" s="54">
        <f t="shared" si="3"/>
        <v>2</v>
      </c>
      <c r="O20" s="55"/>
      <c r="P20" s="55"/>
      <c r="Q20" s="55"/>
      <c r="R20" s="13">
        <f t="shared" si="4"/>
        <v>10</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46</v>
      </c>
      <c r="K21" s="45">
        <f t="shared" si="1"/>
        <v>0</v>
      </c>
      <c r="L21" s="45">
        <f t="shared" si="2"/>
        <v>0</v>
      </c>
      <c r="M21" s="55"/>
      <c r="N21" s="54">
        <f t="shared" si="3"/>
        <v>11</v>
      </c>
      <c r="O21" s="55"/>
      <c r="P21" s="55"/>
      <c r="Q21" s="55"/>
      <c r="R21" s="13">
        <f t="shared" si="4"/>
        <v>46</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7</v>
      </c>
      <c r="K22" s="45">
        <f t="shared" si="1"/>
        <v>0</v>
      </c>
      <c r="L22" s="45">
        <f t="shared" si="2"/>
        <v>0</v>
      </c>
      <c r="M22" s="55"/>
      <c r="N22" s="54">
        <f t="shared" si="3"/>
        <v>1</v>
      </c>
      <c r="O22" s="55"/>
      <c r="P22" s="55"/>
      <c r="Q22" s="55"/>
      <c r="R22" s="13">
        <f t="shared" si="4"/>
        <v>7</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34</v>
      </c>
      <c r="K23" s="45">
        <f t="shared" si="1"/>
        <v>0</v>
      </c>
      <c r="L23" s="45">
        <f t="shared" si="2"/>
        <v>0</v>
      </c>
      <c r="M23" s="55"/>
      <c r="N23" s="54">
        <f t="shared" si="3"/>
        <v>8</v>
      </c>
      <c r="O23" s="55"/>
      <c r="P23" s="55"/>
      <c r="Q23" s="55"/>
      <c r="R23" s="13">
        <f t="shared" si="4"/>
        <v>34</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10</v>
      </c>
      <c r="K24" s="45">
        <f t="shared" si="1"/>
        <v>0</v>
      </c>
      <c r="L24" s="45">
        <f t="shared" si="2"/>
        <v>0</v>
      </c>
      <c r="M24" s="55"/>
      <c r="N24" s="54">
        <f t="shared" si="3"/>
        <v>2</v>
      </c>
      <c r="O24" s="55"/>
      <c r="P24" s="55"/>
      <c r="Q24" s="55"/>
      <c r="R24" s="13">
        <f t="shared" si="4"/>
        <v>10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10</v>
      </c>
      <c r="K25" s="45">
        <f t="shared" si="1"/>
        <v>0</v>
      </c>
      <c r="L25" s="45">
        <f t="shared" si="2"/>
        <v>0</v>
      </c>
      <c r="M25" s="55"/>
      <c r="N25" s="54">
        <f t="shared" si="3"/>
        <v>2</v>
      </c>
      <c r="O25" s="55"/>
      <c r="P25" s="55"/>
      <c r="Q25" s="55"/>
      <c r="R25" s="13">
        <f t="shared" si="4"/>
        <v>10</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5</v>
      </c>
      <c r="K26" s="45">
        <f t="shared" si="1"/>
        <v>0</v>
      </c>
      <c r="L26" s="45">
        <f t="shared" si="2"/>
        <v>0</v>
      </c>
      <c r="M26" s="55"/>
      <c r="N26" s="54">
        <f t="shared" si="3"/>
        <v>1</v>
      </c>
      <c r="O26" s="55"/>
      <c r="P26" s="55"/>
      <c r="Q26" s="55"/>
      <c r="R26" s="13">
        <f t="shared" si="4"/>
        <v>5</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50</v>
      </c>
      <c r="K27" s="45">
        <f t="shared" si="1"/>
        <v>0</v>
      </c>
      <c r="L27" s="45">
        <f t="shared" si="2"/>
        <v>0</v>
      </c>
      <c r="M27" s="55"/>
      <c r="N27" s="54">
        <f t="shared" si="3"/>
        <v>12</v>
      </c>
      <c r="O27" s="55"/>
      <c r="P27" s="55"/>
      <c r="Q27" s="55"/>
      <c r="R27" s="13">
        <f t="shared" si="4"/>
        <v>50</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22</v>
      </c>
      <c r="K28" s="45">
        <f t="shared" si="1"/>
        <v>0</v>
      </c>
      <c r="L28" s="45">
        <f t="shared" si="2"/>
        <v>0</v>
      </c>
      <c r="M28" s="55"/>
      <c r="N28" s="54">
        <f t="shared" si="3"/>
        <v>5</v>
      </c>
      <c r="O28" s="55"/>
      <c r="P28" s="55"/>
      <c r="Q28" s="55"/>
      <c r="R28" s="13">
        <f t="shared" si="4"/>
        <v>22</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c r="K29" s="45">
        <f t="shared" si="1"/>
        <v>0</v>
      </c>
      <c r="L29" s="45">
        <f t="shared" si="2"/>
        <v>0</v>
      </c>
      <c r="M29" s="55"/>
      <c r="N29" s="54">
        <f t="shared" si="3"/>
        <v>0</v>
      </c>
      <c r="O29" s="55"/>
      <c r="P29" s="55"/>
      <c r="Q29" s="55"/>
      <c r="R29" s="13">
        <f t="shared" si="4"/>
        <v>0</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151</v>
      </c>
      <c r="K30" s="45">
        <f t="shared" si="1"/>
        <v>0</v>
      </c>
      <c r="L30" s="45">
        <f t="shared" si="2"/>
        <v>0</v>
      </c>
      <c r="M30" s="55"/>
      <c r="N30" s="54">
        <f t="shared" si="3"/>
        <v>37</v>
      </c>
      <c r="O30" s="55"/>
      <c r="P30" s="55"/>
      <c r="Q30" s="55"/>
      <c r="R30" s="13">
        <f t="shared" si="4"/>
        <v>151</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12</v>
      </c>
      <c r="K31" s="45">
        <f t="shared" si="1"/>
        <v>0</v>
      </c>
      <c r="L31" s="45">
        <f t="shared" si="2"/>
        <v>0</v>
      </c>
      <c r="M31" s="55"/>
      <c r="N31" s="54">
        <f t="shared" si="3"/>
        <v>3</v>
      </c>
      <c r="O31" s="55"/>
      <c r="P31" s="55"/>
      <c r="Q31" s="55"/>
      <c r="R31" s="13">
        <f t="shared" si="4"/>
        <v>12</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12</v>
      </c>
      <c r="K32" s="45">
        <f t="shared" si="1"/>
        <v>0</v>
      </c>
      <c r="L32" s="45">
        <f t="shared" si="2"/>
        <v>0</v>
      </c>
      <c r="M32" s="55"/>
      <c r="N32" s="54">
        <f t="shared" si="3"/>
        <v>3</v>
      </c>
      <c r="O32" s="55"/>
      <c r="P32" s="55"/>
      <c r="Q32" s="55"/>
      <c r="R32" s="13">
        <f t="shared" si="4"/>
        <v>12</v>
      </c>
      <c r="S32" s="14" t="str">
        <f t="shared" si="0"/>
        <v>OK</v>
      </c>
      <c r="T32" s="28"/>
      <c r="U32" s="32"/>
      <c r="V32" s="28"/>
      <c r="W32" s="29"/>
      <c r="X32" s="29"/>
      <c r="Y32" s="29"/>
      <c r="Z32" s="29"/>
      <c r="AA32" s="28"/>
      <c r="AB32" s="28"/>
      <c r="AC32" s="28"/>
      <c r="AD32" s="28"/>
      <c r="AE32" s="28"/>
      <c r="AF32" s="29"/>
      <c r="AG32" s="29"/>
      <c r="AH32" s="29"/>
      <c r="AI32" s="29"/>
      <c r="AJ32" s="29"/>
      <c r="AK32" s="29"/>
    </row>
    <row r="33" spans="1:49" ht="39.950000000000003" customHeight="1" x14ac:dyDescent="0.25">
      <c r="A33" s="90">
        <v>30</v>
      </c>
      <c r="B33" s="91" t="s">
        <v>118</v>
      </c>
      <c r="C33" s="148" t="s">
        <v>232</v>
      </c>
      <c r="D33" s="98" t="s">
        <v>136</v>
      </c>
      <c r="E33" s="101">
        <v>1504</v>
      </c>
      <c r="F33" s="105" t="s">
        <v>167</v>
      </c>
      <c r="G33" s="106" t="s">
        <v>179</v>
      </c>
      <c r="H33" s="106" t="s">
        <v>183</v>
      </c>
      <c r="I33" s="108">
        <v>5</v>
      </c>
      <c r="J33" s="8">
        <v>420</v>
      </c>
      <c r="K33" s="45">
        <f t="shared" si="1"/>
        <v>0</v>
      </c>
      <c r="L33" s="45">
        <f t="shared" si="2"/>
        <v>0</v>
      </c>
      <c r="M33" s="55"/>
      <c r="N33" s="54">
        <f t="shared" si="3"/>
        <v>105</v>
      </c>
      <c r="O33" s="55"/>
      <c r="P33" s="55"/>
      <c r="Q33" s="55"/>
      <c r="R33" s="13">
        <f t="shared" si="4"/>
        <v>420</v>
      </c>
      <c r="S33" s="14" t="str">
        <f t="shared" si="0"/>
        <v>OK</v>
      </c>
      <c r="T33" s="28"/>
      <c r="U33" s="32"/>
      <c r="V33" s="28"/>
      <c r="W33" s="29"/>
      <c r="X33" s="29"/>
      <c r="Y33" s="29"/>
      <c r="Z33" s="29"/>
      <c r="AA33" s="28"/>
      <c r="AB33" s="28"/>
      <c r="AC33" s="28"/>
      <c r="AD33" s="28"/>
      <c r="AE33" s="28"/>
      <c r="AF33" s="29"/>
      <c r="AG33" s="29"/>
      <c r="AH33" s="29"/>
      <c r="AI33" s="29"/>
      <c r="AJ33" s="29"/>
      <c r="AK33" s="29"/>
    </row>
    <row r="34" spans="1:49" ht="39.950000000000003" customHeight="1" x14ac:dyDescent="0.25">
      <c r="A34" s="88">
        <v>31</v>
      </c>
      <c r="B34" s="89" t="s">
        <v>121</v>
      </c>
      <c r="C34" s="167" t="s">
        <v>267</v>
      </c>
      <c r="D34" s="96" t="s">
        <v>137</v>
      </c>
      <c r="E34" s="100">
        <v>1504</v>
      </c>
      <c r="F34" s="104" t="s">
        <v>168</v>
      </c>
      <c r="G34" s="35" t="s">
        <v>180</v>
      </c>
      <c r="H34" s="35" t="s">
        <v>183</v>
      </c>
      <c r="I34" s="107">
        <v>5.14</v>
      </c>
      <c r="J34" s="8">
        <v>300</v>
      </c>
      <c r="K34" s="45">
        <f t="shared" si="1"/>
        <v>0</v>
      </c>
      <c r="L34" s="45">
        <f t="shared" si="2"/>
        <v>0</v>
      </c>
      <c r="M34" s="55"/>
      <c r="N34" s="54">
        <f t="shared" si="3"/>
        <v>75</v>
      </c>
      <c r="O34" s="55"/>
      <c r="P34" s="55"/>
      <c r="Q34" s="55"/>
      <c r="R34" s="13">
        <f t="shared" si="4"/>
        <v>300</v>
      </c>
      <c r="S34" s="14" t="str">
        <f t="shared" si="0"/>
        <v>OK</v>
      </c>
      <c r="T34" s="28"/>
      <c r="U34" s="32"/>
      <c r="V34" s="28"/>
      <c r="W34" s="29"/>
      <c r="X34" s="29"/>
      <c r="Y34" s="29"/>
      <c r="Z34" s="29"/>
      <c r="AA34" s="28"/>
      <c r="AB34" s="28"/>
      <c r="AC34" s="28"/>
      <c r="AD34" s="28"/>
      <c r="AE34" s="28"/>
      <c r="AF34" s="29"/>
      <c r="AG34" s="29"/>
      <c r="AH34" s="29"/>
      <c r="AI34" s="29"/>
      <c r="AJ34" s="29"/>
      <c r="AK34" s="29"/>
    </row>
    <row r="35" spans="1:49" ht="39.950000000000003" customHeight="1" x14ac:dyDescent="0.25">
      <c r="A35" s="90">
        <v>32</v>
      </c>
      <c r="B35" s="91" t="s">
        <v>122</v>
      </c>
      <c r="C35" s="168" t="s">
        <v>268</v>
      </c>
      <c r="D35" s="97" t="s">
        <v>138</v>
      </c>
      <c r="E35" s="101">
        <v>1602</v>
      </c>
      <c r="F35" s="105" t="s">
        <v>169</v>
      </c>
      <c r="G35" s="106" t="s">
        <v>173</v>
      </c>
      <c r="H35" s="106" t="s">
        <v>184</v>
      </c>
      <c r="I35" s="108">
        <v>150</v>
      </c>
      <c r="J35" s="8"/>
      <c r="K35" s="45">
        <f t="shared" si="1"/>
        <v>0</v>
      </c>
      <c r="L35" s="45">
        <f t="shared" si="2"/>
        <v>0</v>
      </c>
      <c r="M35" s="55"/>
      <c r="N35" s="54">
        <f t="shared" si="3"/>
        <v>0</v>
      </c>
      <c r="O35" s="55"/>
      <c r="P35" s="55"/>
      <c r="Q35" s="55"/>
      <c r="R35" s="13">
        <f t="shared" si="4"/>
        <v>0</v>
      </c>
      <c r="S35" s="14" t="str">
        <f t="shared" si="0"/>
        <v>OK</v>
      </c>
      <c r="T35" s="28"/>
      <c r="U35" s="32"/>
      <c r="V35" s="28"/>
      <c r="W35" s="29"/>
      <c r="X35" s="29"/>
      <c r="Y35" s="29"/>
      <c r="Z35" s="29"/>
      <c r="AA35" s="28"/>
      <c r="AB35" s="28"/>
      <c r="AC35" s="28"/>
      <c r="AD35" s="28"/>
      <c r="AE35" s="28"/>
      <c r="AF35" s="29"/>
      <c r="AG35" s="29"/>
      <c r="AH35" s="29"/>
      <c r="AI35" s="29"/>
      <c r="AJ35" s="29"/>
      <c r="AK35" s="29"/>
    </row>
    <row r="36" spans="1:49" ht="39.950000000000003" customHeight="1" x14ac:dyDescent="0.25">
      <c r="A36" s="88">
        <v>33</v>
      </c>
      <c r="B36" s="89" t="s">
        <v>122</v>
      </c>
      <c r="C36" s="167" t="s">
        <v>269</v>
      </c>
      <c r="D36" s="96" t="s">
        <v>138</v>
      </c>
      <c r="E36" s="100">
        <v>1602</v>
      </c>
      <c r="F36" s="104" t="s">
        <v>170</v>
      </c>
      <c r="G36" s="35" t="s">
        <v>173</v>
      </c>
      <c r="H36" s="35" t="s">
        <v>184</v>
      </c>
      <c r="I36" s="107">
        <v>315</v>
      </c>
      <c r="J36" s="8"/>
      <c r="K36" s="45">
        <f t="shared" si="1"/>
        <v>0</v>
      </c>
      <c r="L36" s="45">
        <f t="shared" si="2"/>
        <v>0</v>
      </c>
      <c r="M36" s="55"/>
      <c r="N36" s="54">
        <f t="shared" si="3"/>
        <v>0</v>
      </c>
      <c r="O36" s="55"/>
      <c r="P36" s="55"/>
      <c r="Q36" s="55"/>
      <c r="R36" s="13">
        <f t="shared" si="4"/>
        <v>0</v>
      </c>
      <c r="S36" s="14" t="str">
        <f t="shared" si="0"/>
        <v>OK</v>
      </c>
      <c r="T36" s="28"/>
      <c r="U36" s="32"/>
      <c r="V36" s="28"/>
      <c r="W36" s="29"/>
      <c r="X36" s="29"/>
      <c r="Y36" s="29"/>
      <c r="Z36" s="29"/>
      <c r="AA36" s="28"/>
      <c r="AB36" s="28"/>
      <c r="AC36" s="28"/>
      <c r="AD36" s="28"/>
      <c r="AE36" s="28"/>
      <c r="AF36" s="29"/>
      <c r="AG36" s="29"/>
      <c r="AH36" s="29"/>
      <c r="AI36" s="29"/>
      <c r="AJ36" s="29"/>
      <c r="AK36" s="29"/>
    </row>
    <row r="37" spans="1:49" ht="39.950000000000003" customHeight="1" x14ac:dyDescent="0.25">
      <c r="A37" s="94">
        <v>34</v>
      </c>
      <c r="B37" s="95" t="s">
        <v>122</v>
      </c>
      <c r="C37" s="168" t="s">
        <v>270</v>
      </c>
      <c r="D37" s="99" t="s">
        <v>138</v>
      </c>
      <c r="E37" s="103">
        <v>1806</v>
      </c>
      <c r="F37" s="105" t="s">
        <v>171</v>
      </c>
      <c r="G37" s="106" t="s">
        <v>173</v>
      </c>
      <c r="H37" s="106" t="s">
        <v>184</v>
      </c>
      <c r="I37" s="109">
        <v>780</v>
      </c>
      <c r="J37" s="8"/>
      <c r="K37" s="45">
        <f t="shared" si="1"/>
        <v>0</v>
      </c>
      <c r="L37" s="45">
        <f t="shared" si="2"/>
        <v>0</v>
      </c>
      <c r="M37" s="55"/>
      <c r="N37" s="54">
        <f t="shared" si="3"/>
        <v>0</v>
      </c>
      <c r="O37" s="55"/>
      <c r="P37" s="55"/>
      <c r="Q37" s="55"/>
      <c r="R37" s="13">
        <f t="shared" si="4"/>
        <v>0</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49" ht="39.950000000000003" customHeight="1" x14ac:dyDescent="0.25">
      <c r="J38" s="4">
        <f>SUM(J4:J37)</f>
        <v>2364</v>
      </c>
      <c r="R38" s="16">
        <f>SUM(R4:R37)</f>
        <v>2364</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c r="AM38" s="166"/>
      <c r="AN38" s="166"/>
      <c r="AO38" s="166"/>
      <c r="AP38" s="166"/>
      <c r="AQ38" s="166"/>
      <c r="AR38" s="166"/>
      <c r="AS38" s="166"/>
      <c r="AT38" s="166"/>
      <c r="AU38" s="166"/>
      <c r="AV38" s="166"/>
      <c r="AW38" s="166"/>
    </row>
    <row r="39" spans="1:49" ht="39.950000000000003" customHeight="1" x14ac:dyDescent="0.25">
      <c r="J39" s="83">
        <f>SUMPRODUCT($I$4:$I$37,J4:J37)</f>
        <v>14519.850000000002</v>
      </c>
      <c r="K39" s="83">
        <f>SUMPRODUCT($I$4:$I$37,K4:K37)</f>
        <v>0</v>
      </c>
      <c r="L39" s="83">
        <f>SUMPRODUCT($I$4:$I$37,L4:L37)</f>
        <v>0</v>
      </c>
      <c r="T39" s="112"/>
      <c r="U39" s="169"/>
      <c r="V39" s="113"/>
      <c r="W39" s="166"/>
      <c r="X39" s="166"/>
      <c r="Y39" s="114"/>
      <c r="Z39" s="170"/>
      <c r="AA39" s="113"/>
      <c r="AB39" s="113"/>
      <c r="AC39" s="113"/>
      <c r="AD39" s="113"/>
      <c r="AE39" s="113"/>
      <c r="AF39" s="166"/>
      <c r="AG39" s="166"/>
      <c r="AH39" s="166"/>
      <c r="AI39" s="166"/>
      <c r="AJ39" s="166"/>
      <c r="AK39" s="166"/>
      <c r="AL39" s="166"/>
      <c r="AM39" s="166"/>
      <c r="AN39" s="166"/>
      <c r="AO39" s="166"/>
      <c r="AP39" s="166"/>
      <c r="AQ39" s="166"/>
      <c r="AR39" s="166"/>
      <c r="AS39" s="166"/>
      <c r="AT39" s="166"/>
      <c r="AU39" s="166"/>
      <c r="AV39" s="166"/>
      <c r="AW39" s="166"/>
    </row>
    <row r="40" spans="1:49" ht="39.950000000000003" customHeight="1" x14ac:dyDescent="0.25">
      <c r="T40" s="112"/>
      <c r="U40" s="169"/>
      <c r="V40" s="113"/>
      <c r="W40" s="166"/>
      <c r="X40" s="166"/>
      <c r="Y40" s="114"/>
      <c r="Z40" s="170"/>
      <c r="AA40" s="113"/>
      <c r="AB40" s="113"/>
      <c r="AC40" s="113"/>
      <c r="AD40" s="113"/>
      <c r="AE40" s="113"/>
      <c r="AF40" s="166"/>
      <c r="AG40" s="166"/>
      <c r="AH40" s="166"/>
      <c r="AI40" s="166"/>
      <c r="AJ40" s="166"/>
      <c r="AK40" s="166"/>
      <c r="AL40" s="166"/>
      <c r="AM40" s="166"/>
      <c r="AN40" s="166"/>
      <c r="AO40" s="166"/>
      <c r="AP40" s="166"/>
      <c r="AQ40" s="166"/>
      <c r="AR40" s="166"/>
      <c r="AS40" s="166"/>
      <c r="AT40" s="166"/>
      <c r="AU40" s="166"/>
      <c r="AV40" s="166"/>
      <c r="AW40" s="166"/>
    </row>
    <row r="41" spans="1:49" ht="39.950000000000003" customHeight="1" x14ac:dyDescent="0.25">
      <c r="T41" s="112"/>
      <c r="U41" s="169"/>
      <c r="V41" s="113"/>
      <c r="W41" s="166"/>
      <c r="X41" s="166"/>
      <c r="Y41" s="114"/>
      <c r="Z41" s="170"/>
      <c r="AA41" s="113"/>
      <c r="AB41" s="113"/>
      <c r="AC41" s="113"/>
      <c r="AD41" s="113"/>
      <c r="AE41" s="113"/>
      <c r="AF41" s="166"/>
      <c r="AG41" s="166"/>
      <c r="AH41" s="166"/>
      <c r="AI41" s="166"/>
      <c r="AJ41" s="166"/>
      <c r="AK41" s="166"/>
      <c r="AL41" s="166"/>
      <c r="AM41" s="166"/>
      <c r="AN41" s="166"/>
      <c r="AO41" s="166"/>
      <c r="AP41" s="166"/>
      <c r="AQ41" s="166"/>
      <c r="AR41" s="166"/>
      <c r="AS41" s="166"/>
      <c r="AT41" s="166"/>
      <c r="AU41" s="166"/>
      <c r="AV41" s="166"/>
      <c r="AW41" s="166"/>
    </row>
    <row r="42" spans="1:49" ht="39.950000000000003" customHeight="1" x14ac:dyDescent="0.25">
      <c r="T42" s="112"/>
      <c r="U42" s="169"/>
      <c r="V42" s="113"/>
      <c r="W42" s="166"/>
      <c r="X42" s="166"/>
      <c r="Y42" s="114"/>
      <c r="Z42" s="170"/>
      <c r="AA42" s="113"/>
      <c r="AB42" s="113"/>
      <c r="AC42" s="113"/>
      <c r="AD42" s="113"/>
      <c r="AE42" s="113"/>
      <c r="AF42" s="166"/>
      <c r="AG42" s="166"/>
      <c r="AH42" s="166"/>
      <c r="AI42" s="166"/>
      <c r="AJ42" s="166"/>
      <c r="AK42" s="166"/>
      <c r="AL42" s="166"/>
      <c r="AM42" s="166"/>
      <c r="AN42" s="166"/>
      <c r="AO42" s="166"/>
      <c r="AP42" s="166"/>
      <c r="AQ42" s="166"/>
      <c r="AR42" s="166"/>
      <c r="AS42" s="166"/>
      <c r="AT42" s="166"/>
      <c r="AU42" s="166"/>
      <c r="AV42" s="166"/>
      <c r="AW42" s="166"/>
    </row>
    <row r="43" spans="1:49" ht="39.950000000000003" customHeight="1" x14ac:dyDescent="0.25">
      <c r="T43" s="112"/>
      <c r="U43" s="169"/>
      <c r="V43" s="113"/>
      <c r="W43" s="166"/>
      <c r="X43" s="166"/>
      <c r="Y43" s="114"/>
      <c r="Z43" s="170"/>
      <c r="AA43" s="113"/>
      <c r="AB43" s="113"/>
      <c r="AC43" s="113"/>
      <c r="AD43" s="113"/>
      <c r="AE43" s="113"/>
      <c r="AF43" s="166"/>
      <c r="AG43" s="166"/>
      <c r="AH43" s="166"/>
      <c r="AI43" s="166"/>
      <c r="AJ43" s="166"/>
      <c r="AK43" s="166"/>
      <c r="AL43" s="166"/>
      <c r="AM43" s="166"/>
      <c r="AN43" s="166"/>
      <c r="AO43" s="166"/>
      <c r="AP43" s="166"/>
      <c r="AQ43" s="166"/>
      <c r="AR43" s="166"/>
      <c r="AS43" s="166"/>
      <c r="AT43" s="166"/>
      <c r="AU43" s="166"/>
      <c r="AV43" s="166"/>
      <c r="AW43" s="166"/>
    </row>
    <row r="44" spans="1:49" ht="39.950000000000003" customHeight="1" x14ac:dyDescent="0.25">
      <c r="T44" s="112"/>
      <c r="U44" s="169"/>
      <c r="V44" s="113"/>
      <c r="W44" s="166"/>
      <c r="X44" s="166"/>
      <c r="Y44" s="114"/>
      <c r="Z44" s="170"/>
      <c r="AA44" s="113"/>
      <c r="AB44" s="113"/>
      <c r="AC44" s="113"/>
      <c r="AD44" s="113"/>
      <c r="AE44" s="113"/>
      <c r="AF44" s="166"/>
      <c r="AG44" s="166"/>
      <c r="AH44" s="166"/>
      <c r="AI44" s="166"/>
      <c r="AJ44" s="166"/>
      <c r="AK44" s="166"/>
      <c r="AL44" s="166"/>
      <c r="AM44" s="166"/>
      <c r="AN44" s="166"/>
      <c r="AO44" s="166"/>
      <c r="AP44" s="166"/>
      <c r="AQ44" s="166"/>
      <c r="AR44" s="166"/>
      <c r="AS44" s="166"/>
      <c r="AT44" s="166"/>
      <c r="AU44" s="166"/>
      <c r="AV44" s="166"/>
      <c r="AW44" s="166"/>
    </row>
    <row r="45" spans="1:49" ht="39.950000000000003" customHeight="1" x14ac:dyDescent="0.25">
      <c r="T45" s="112"/>
      <c r="U45" s="169"/>
      <c r="V45" s="113"/>
      <c r="W45" s="166"/>
      <c r="X45" s="166"/>
      <c r="Y45" s="114"/>
      <c r="Z45" s="170"/>
      <c r="AA45" s="113"/>
      <c r="AB45" s="113"/>
      <c r="AC45" s="113"/>
      <c r="AD45" s="113"/>
      <c r="AE45" s="113"/>
      <c r="AF45" s="166"/>
      <c r="AG45" s="166"/>
      <c r="AH45" s="166"/>
      <c r="AI45" s="166"/>
      <c r="AJ45" s="166"/>
      <c r="AK45" s="166"/>
      <c r="AL45" s="166"/>
      <c r="AM45" s="166"/>
      <c r="AN45" s="166"/>
      <c r="AO45" s="166"/>
      <c r="AP45" s="166"/>
      <c r="AQ45" s="166"/>
      <c r="AR45" s="166"/>
      <c r="AS45" s="166"/>
      <c r="AT45" s="166"/>
      <c r="AU45" s="166"/>
      <c r="AV45" s="166"/>
      <c r="AW45" s="166"/>
    </row>
    <row r="46" spans="1:49" ht="39.950000000000003" customHeight="1" x14ac:dyDescent="0.25">
      <c r="T46" s="112"/>
      <c r="U46" s="169"/>
      <c r="V46" s="113"/>
      <c r="W46" s="166"/>
      <c r="X46" s="166"/>
      <c r="Y46" s="114"/>
      <c r="Z46" s="170"/>
      <c r="AA46" s="113"/>
      <c r="AB46" s="113"/>
      <c r="AC46" s="113"/>
      <c r="AD46" s="113"/>
      <c r="AE46" s="113"/>
      <c r="AF46" s="166"/>
      <c r="AG46" s="166"/>
      <c r="AH46" s="166"/>
      <c r="AI46" s="166"/>
      <c r="AJ46" s="166"/>
      <c r="AK46" s="166"/>
      <c r="AL46" s="166"/>
      <c r="AM46" s="166"/>
      <c r="AN46" s="166"/>
      <c r="AO46" s="166"/>
      <c r="AP46" s="166"/>
      <c r="AQ46" s="166"/>
      <c r="AR46" s="166"/>
      <c r="AS46" s="166"/>
      <c r="AT46" s="166"/>
      <c r="AU46" s="166"/>
      <c r="AV46" s="166"/>
      <c r="AW46" s="166"/>
    </row>
    <row r="47" spans="1:49" ht="39.950000000000003" customHeight="1" x14ac:dyDescent="0.25">
      <c r="T47" s="112"/>
      <c r="U47" s="169"/>
      <c r="V47" s="113"/>
      <c r="W47" s="166"/>
      <c r="X47" s="166"/>
      <c r="Y47" s="114"/>
      <c r="Z47" s="170"/>
      <c r="AA47" s="113"/>
      <c r="AB47" s="113"/>
      <c r="AC47" s="113"/>
      <c r="AD47" s="113"/>
      <c r="AE47" s="113"/>
      <c r="AF47" s="166"/>
      <c r="AG47" s="166"/>
      <c r="AH47" s="166"/>
      <c r="AI47" s="166"/>
      <c r="AJ47" s="166"/>
      <c r="AK47" s="166"/>
      <c r="AL47" s="166"/>
      <c r="AM47" s="166"/>
      <c r="AN47" s="166"/>
      <c r="AO47" s="166"/>
      <c r="AP47" s="166"/>
      <c r="AQ47" s="166"/>
      <c r="AR47" s="166"/>
      <c r="AS47" s="166"/>
      <c r="AT47" s="166"/>
      <c r="AU47" s="166"/>
      <c r="AV47" s="166"/>
      <c r="AW47" s="166"/>
    </row>
    <row r="48" spans="1:49" ht="39.950000000000003" customHeight="1" x14ac:dyDescent="0.25">
      <c r="T48" s="112"/>
      <c r="U48" s="169"/>
      <c r="V48" s="113"/>
      <c r="W48" s="166"/>
      <c r="X48" s="166"/>
      <c r="Y48" s="114"/>
      <c r="Z48" s="170"/>
      <c r="AA48" s="113"/>
      <c r="AB48" s="113"/>
      <c r="AC48" s="113"/>
      <c r="AD48" s="113"/>
      <c r="AE48" s="113"/>
      <c r="AF48" s="166"/>
      <c r="AG48" s="166"/>
      <c r="AH48" s="166"/>
      <c r="AI48" s="166"/>
      <c r="AJ48" s="166"/>
      <c r="AK48" s="166"/>
      <c r="AL48" s="166"/>
      <c r="AM48" s="166"/>
      <c r="AN48" s="166"/>
      <c r="AO48" s="166"/>
      <c r="AP48" s="166"/>
      <c r="AQ48" s="166"/>
      <c r="AR48" s="166"/>
      <c r="AS48" s="166"/>
      <c r="AT48" s="166"/>
      <c r="AU48" s="166"/>
      <c r="AV48" s="166"/>
      <c r="AW48" s="166"/>
    </row>
    <row r="49" spans="20:49" ht="39.950000000000003" customHeight="1" x14ac:dyDescent="0.25">
      <c r="T49" s="112"/>
      <c r="U49" s="169"/>
      <c r="V49" s="113"/>
      <c r="W49" s="166"/>
      <c r="X49" s="166"/>
      <c r="Y49" s="114"/>
      <c r="Z49" s="170"/>
      <c r="AA49" s="113"/>
      <c r="AB49" s="113"/>
      <c r="AC49" s="113"/>
      <c r="AD49" s="113"/>
      <c r="AE49" s="113"/>
      <c r="AF49" s="166"/>
      <c r="AG49" s="166"/>
      <c r="AH49" s="166"/>
      <c r="AI49" s="166"/>
      <c r="AJ49" s="166"/>
      <c r="AK49" s="166"/>
      <c r="AL49" s="166"/>
      <c r="AM49" s="166"/>
      <c r="AN49" s="166"/>
      <c r="AO49" s="166"/>
      <c r="AP49" s="166"/>
      <c r="AQ49" s="166"/>
      <c r="AR49" s="166"/>
      <c r="AS49" s="166"/>
      <c r="AT49" s="166"/>
      <c r="AU49" s="166"/>
      <c r="AV49" s="166"/>
      <c r="AW49" s="166"/>
    </row>
    <row r="50" spans="20:49" ht="39.950000000000003" customHeight="1" x14ac:dyDescent="0.25">
      <c r="T50" s="112"/>
      <c r="U50" s="169"/>
      <c r="V50" s="113"/>
      <c r="W50" s="166"/>
      <c r="X50" s="166"/>
      <c r="Y50" s="114"/>
      <c r="Z50" s="170"/>
      <c r="AA50" s="113"/>
      <c r="AB50" s="113"/>
      <c r="AC50" s="113"/>
      <c r="AD50" s="113"/>
      <c r="AE50" s="113"/>
      <c r="AF50" s="166"/>
      <c r="AG50" s="166"/>
      <c r="AH50" s="166"/>
      <c r="AI50" s="166"/>
      <c r="AJ50" s="166"/>
      <c r="AK50" s="166"/>
      <c r="AL50" s="166"/>
      <c r="AM50" s="166"/>
      <c r="AN50" s="166"/>
      <c r="AO50" s="166"/>
      <c r="AP50" s="166"/>
      <c r="AQ50" s="166"/>
      <c r="AR50" s="166"/>
      <c r="AS50" s="166"/>
      <c r="AT50" s="166"/>
      <c r="AU50" s="166"/>
      <c r="AV50" s="166"/>
      <c r="AW50" s="166"/>
    </row>
    <row r="51" spans="20:49" ht="39.950000000000003" customHeight="1" x14ac:dyDescent="0.25">
      <c r="T51" s="112"/>
      <c r="U51" s="169"/>
      <c r="V51" s="113"/>
      <c r="W51" s="166"/>
      <c r="X51" s="166"/>
      <c r="Y51" s="114"/>
      <c r="Z51" s="170"/>
      <c r="AA51" s="113"/>
      <c r="AB51" s="113"/>
      <c r="AC51" s="113"/>
      <c r="AD51" s="113"/>
      <c r="AE51" s="113"/>
      <c r="AF51" s="166"/>
      <c r="AG51" s="166"/>
      <c r="AH51" s="166"/>
      <c r="AI51" s="166"/>
      <c r="AJ51" s="166"/>
      <c r="AK51" s="166"/>
      <c r="AL51" s="166"/>
      <c r="AM51" s="166"/>
      <c r="AN51" s="166"/>
      <c r="AO51" s="166"/>
      <c r="AP51" s="166"/>
      <c r="AQ51" s="166"/>
      <c r="AR51" s="166"/>
      <c r="AS51" s="166"/>
      <c r="AT51" s="166"/>
      <c r="AU51" s="166"/>
      <c r="AV51" s="166"/>
      <c r="AW51" s="166"/>
    </row>
    <row r="52" spans="20:49" ht="39.950000000000003" customHeight="1" x14ac:dyDescent="0.25">
      <c r="T52" s="112"/>
      <c r="U52" s="169"/>
      <c r="V52" s="113"/>
      <c r="W52" s="166"/>
      <c r="X52" s="166"/>
      <c r="Y52" s="114"/>
      <c r="Z52" s="170"/>
      <c r="AA52" s="113"/>
      <c r="AB52" s="113"/>
      <c r="AC52" s="113"/>
      <c r="AD52" s="113"/>
      <c r="AE52" s="113"/>
      <c r="AF52" s="166"/>
      <c r="AG52" s="166"/>
      <c r="AH52" s="166"/>
      <c r="AI52" s="166"/>
      <c r="AJ52" s="166"/>
      <c r="AK52" s="166"/>
      <c r="AL52" s="166"/>
      <c r="AM52" s="166"/>
      <c r="AN52" s="166"/>
      <c r="AO52" s="166"/>
      <c r="AP52" s="166"/>
      <c r="AQ52" s="166"/>
      <c r="AR52" s="166"/>
      <c r="AS52" s="166"/>
      <c r="AT52" s="166"/>
      <c r="AU52" s="166"/>
      <c r="AV52" s="166"/>
      <c r="AW52" s="166"/>
    </row>
    <row r="53" spans="20:49" ht="39.950000000000003" customHeight="1" x14ac:dyDescent="0.25">
      <c r="T53" s="112"/>
      <c r="U53" s="169"/>
      <c r="V53" s="113"/>
      <c r="W53" s="166"/>
      <c r="X53" s="166"/>
      <c r="Y53" s="114"/>
      <c r="Z53" s="170"/>
      <c r="AA53" s="113"/>
      <c r="AB53" s="113"/>
      <c r="AC53" s="113"/>
      <c r="AD53" s="113"/>
      <c r="AE53" s="113"/>
      <c r="AF53" s="166"/>
      <c r="AG53" s="166"/>
      <c r="AH53" s="166"/>
      <c r="AI53" s="166"/>
      <c r="AJ53" s="166"/>
      <c r="AK53" s="166"/>
      <c r="AL53" s="166"/>
      <c r="AM53" s="166"/>
      <c r="AN53" s="166"/>
      <c r="AO53" s="166"/>
      <c r="AP53" s="166"/>
      <c r="AQ53" s="166"/>
      <c r="AR53" s="166"/>
      <c r="AS53" s="166"/>
      <c r="AT53" s="166"/>
      <c r="AU53" s="166"/>
      <c r="AV53" s="166"/>
      <c r="AW53" s="166"/>
    </row>
    <row r="54" spans="20:49" ht="39.950000000000003" customHeight="1" x14ac:dyDescent="0.25">
      <c r="T54" s="112"/>
      <c r="U54" s="169"/>
      <c r="V54" s="113"/>
      <c r="W54" s="166"/>
      <c r="X54" s="166"/>
      <c r="Y54" s="114"/>
      <c r="Z54" s="170"/>
      <c r="AA54" s="113"/>
      <c r="AB54" s="113"/>
      <c r="AC54" s="113"/>
      <c r="AD54" s="113"/>
      <c r="AE54" s="113"/>
      <c r="AF54" s="166"/>
      <c r="AG54" s="166"/>
      <c r="AH54" s="166"/>
      <c r="AI54" s="166"/>
      <c r="AJ54" s="166"/>
      <c r="AK54" s="166"/>
      <c r="AL54" s="166"/>
      <c r="AM54" s="166"/>
      <c r="AN54" s="166"/>
      <c r="AO54" s="166"/>
      <c r="AP54" s="166"/>
      <c r="AQ54" s="166"/>
      <c r="AR54" s="166"/>
      <c r="AS54" s="166"/>
      <c r="AT54" s="166"/>
      <c r="AU54" s="166"/>
      <c r="AV54" s="166"/>
      <c r="AW54" s="166"/>
    </row>
    <row r="55" spans="20:49" ht="39.950000000000003" customHeight="1" x14ac:dyDescent="0.25">
      <c r="T55" s="112"/>
      <c r="U55" s="169"/>
      <c r="V55" s="113"/>
      <c r="W55" s="166"/>
      <c r="X55" s="166"/>
      <c r="Y55" s="114"/>
      <c r="Z55" s="170"/>
      <c r="AA55" s="113"/>
      <c r="AB55" s="113"/>
      <c r="AC55" s="113"/>
      <c r="AD55" s="113"/>
      <c r="AE55" s="113"/>
      <c r="AF55" s="166"/>
      <c r="AG55" s="166"/>
      <c r="AH55" s="166"/>
      <c r="AI55" s="166"/>
      <c r="AJ55" s="166"/>
      <c r="AK55" s="166"/>
      <c r="AL55" s="166"/>
      <c r="AM55" s="166"/>
      <c r="AN55" s="166"/>
      <c r="AO55" s="166"/>
      <c r="AP55" s="166"/>
      <c r="AQ55" s="166"/>
      <c r="AR55" s="166"/>
      <c r="AS55" s="166"/>
      <c r="AT55" s="166"/>
      <c r="AU55" s="166"/>
      <c r="AV55" s="166"/>
      <c r="AW55" s="166"/>
    </row>
    <row r="56" spans="20:49" ht="39.950000000000003" customHeight="1" x14ac:dyDescent="0.25">
      <c r="T56" s="112"/>
      <c r="U56" s="169"/>
      <c r="V56" s="113"/>
      <c r="W56" s="166"/>
      <c r="X56" s="166"/>
      <c r="Y56" s="114"/>
      <c r="Z56" s="170"/>
      <c r="AA56" s="113"/>
      <c r="AB56" s="113"/>
      <c r="AC56" s="113"/>
      <c r="AD56" s="113"/>
      <c r="AE56" s="113"/>
      <c r="AF56" s="166"/>
      <c r="AG56" s="166"/>
      <c r="AH56" s="166"/>
      <c r="AI56" s="166"/>
      <c r="AJ56" s="166"/>
      <c r="AK56" s="166"/>
      <c r="AL56" s="166"/>
      <c r="AM56" s="166"/>
      <c r="AN56" s="166"/>
      <c r="AO56" s="166"/>
      <c r="AP56" s="166"/>
      <c r="AQ56" s="166"/>
      <c r="AR56" s="166"/>
      <c r="AS56" s="166"/>
      <c r="AT56" s="166"/>
      <c r="AU56" s="166"/>
      <c r="AV56" s="166"/>
      <c r="AW56" s="166"/>
    </row>
    <row r="57" spans="20:49" ht="39.950000000000003" customHeight="1" x14ac:dyDescent="0.25">
      <c r="T57" s="112"/>
      <c r="U57" s="169"/>
      <c r="V57" s="113"/>
      <c r="W57" s="166"/>
      <c r="X57" s="166"/>
      <c r="Y57" s="114"/>
      <c r="Z57" s="170"/>
      <c r="AA57" s="113"/>
      <c r="AB57" s="113"/>
      <c r="AC57" s="113"/>
      <c r="AD57" s="113"/>
      <c r="AE57" s="113"/>
      <c r="AF57" s="166"/>
      <c r="AG57" s="166"/>
      <c r="AH57" s="166"/>
      <c r="AI57" s="166"/>
      <c r="AJ57" s="166"/>
      <c r="AK57" s="166"/>
      <c r="AL57" s="166"/>
      <c r="AM57" s="166"/>
      <c r="AN57" s="166"/>
      <c r="AO57" s="166"/>
      <c r="AP57" s="166"/>
      <c r="AQ57" s="166"/>
      <c r="AR57" s="166"/>
      <c r="AS57" s="166"/>
      <c r="AT57" s="166"/>
      <c r="AU57" s="166"/>
      <c r="AV57" s="166"/>
      <c r="AW57" s="166"/>
    </row>
    <row r="58" spans="20:49" ht="39.950000000000003" customHeight="1" x14ac:dyDescent="0.25">
      <c r="T58" s="112"/>
      <c r="U58" s="169"/>
      <c r="V58" s="113"/>
      <c r="W58" s="166"/>
      <c r="X58" s="166"/>
      <c r="Y58" s="114"/>
      <c r="Z58" s="170"/>
      <c r="AA58" s="113"/>
      <c r="AB58" s="113"/>
      <c r="AC58" s="113"/>
      <c r="AD58" s="113"/>
      <c r="AE58" s="113"/>
      <c r="AF58" s="166"/>
      <c r="AG58" s="166"/>
      <c r="AH58" s="166"/>
      <c r="AI58" s="166"/>
      <c r="AJ58" s="166"/>
      <c r="AK58" s="166"/>
      <c r="AL58" s="166"/>
      <c r="AM58" s="166"/>
      <c r="AN58" s="166"/>
      <c r="AO58" s="166"/>
      <c r="AP58" s="166"/>
      <c r="AQ58" s="166"/>
      <c r="AR58" s="166"/>
      <c r="AS58" s="166"/>
      <c r="AT58" s="166"/>
      <c r="AU58" s="166"/>
      <c r="AV58" s="166"/>
      <c r="AW58" s="166"/>
    </row>
    <row r="59" spans="20:49" ht="39.950000000000003" customHeight="1" x14ac:dyDescent="0.25">
      <c r="T59" s="171"/>
      <c r="U59" s="171"/>
      <c r="V59" s="171"/>
      <c r="W59" s="171"/>
      <c r="X59" s="171"/>
      <c r="Y59" s="171"/>
      <c r="Z59" s="171"/>
      <c r="AA59" s="171"/>
      <c r="AB59" s="171"/>
      <c r="AC59" s="171"/>
      <c r="AD59" s="171"/>
      <c r="AE59" s="171"/>
      <c r="AF59" s="166"/>
      <c r="AG59" s="166"/>
      <c r="AH59" s="166"/>
      <c r="AI59" s="166"/>
      <c r="AJ59" s="166"/>
      <c r="AK59" s="166"/>
      <c r="AL59" s="166"/>
      <c r="AM59" s="166"/>
      <c r="AN59" s="166"/>
      <c r="AO59" s="166"/>
      <c r="AP59" s="166"/>
      <c r="AQ59" s="166"/>
      <c r="AR59" s="166"/>
      <c r="AS59" s="166"/>
      <c r="AT59" s="166"/>
      <c r="AU59" s="166"/>
      <c r="AV59" s="166"/>
      <c r="AW59" s="166"/>
    </row>
  </sheetData>
  <mergeCells count="22">
    <mergeCell ref="K1:S1"/>
    <mergeCell ref="A1:B1"/>
    <mergeCell ref="C1:I1"/>
    <mergeCell ref="A2:S2"/>
    <mergeCell ref="T1:T2"/>
    <mergeCell ref="U1:U2"/>
    <mergeCell ref="V1:V2"/>
    <mergeCell ref="AA1:AA2"/>
    <mergeCell ref="AB1:AB2"/>
    <mergeCell ref="AC1:AC2"/>
    <mergeCell ref="AK1:AK2"/>
    <mergeCell ref="AJ1:AJ2"/>
    <mergeCell ref="X1:X2"/>
    <mergeCell ref="W1:W2"/>
    <mergeCell ref="AD1:AD2"/>
    <mergeCell ref="AG1:AG2"/>
    <mergeCell ref="AH1:AH2"/>
    <mergeCell ref="AI1:AI2"/>
    <mergeCell ref="AF1:AF2"/>
    <mergeCell ref="Z1:Z2"/>
    <mergeCell ref="Y1:Y2"/>
    <mergeCell ref="AE1:AE2"/>
  </mergeCells>
  <conditionalFormatting sqref="Z4:AE37 T4:V37 T39:V58 Z39:AE58 T38:AK38">
    <cfRule type="cellIs" dxfId="34" priority="1" stopIfTrue="1" operator="greaterThan">
      <formula>0</formula>
    </cfRule>
    <cfRule type="cellIs" dxfId="33" priority="2" stopIfTrue="1" operator="greaterThan">
      <formula>0</formula>
    </cfRule>
    <cfRule type="cellIs" dxfId="32" priority="3" stopIfTrue="1" operator="greaterThan">
      <formula>0</formula>
    </cfRule>
  </conditionalFormatting>
  <hyperlinks>
    <hyperlink ref="D478" r:id="rId1" display="https://www.havan.com.br/mangueira-para-gas-de-cozinha-glp-1-20m-durin-05207.html" xr:uid="{73837B42-76AD-4B4A-8A5E-11043564FE01}"/>
  </hyperlinks>
  <pageMargins left="0.511811024" right="0.511811024" top="0.78740157499999996" bottom="0.78740157499999996" header="0.31496062000000002" footer="0.31496062000000002"/>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D089A-A6A1-4C32-A223-9FEBAAE6483B}">
  <sheetPr>
    <tabColor rgb="FF92D050"/>
  </sheetPr>
  <dimension ref="A1:AL649"/>
  <sheetViews>
    <sheetView topLeftCell="A4" zoomScale="70" zoomScaleNormal="70" workbookViewId="0">
      <selection activeCell="L4" sqref="L4:L37"/>
    </sheetView>
  </sheetViews>
  <sheetFormatPr defaultColWidth="9.7109375" defaultRowHeight="26.25" x14ac:dyDescent="0.25"/>
  <cols>
    <col min="1" max="1" width="10.7109375" style="1" customWidth="1"/>
    <col min="2" max="2" width="32.5703125" style="19" customWidth="1"/>
    <col min="3" max="3" width="42.42578125" style="23" customWidth="1"/>
    <col min="4" max="4" width="20.140625" style="24" customWidth="1"/>
    <col min="5" max="5" width="11.425781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275</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1480</v>
      </c>
      <c r="K4" s="45">
        <f>IF(SUM(T4:AK4)&gt;J4+M4,J4+M4,SUM(T4:AJ4))</f>
        <v>0</v>
      </c>
      <c r="L4" s="45">
        <f>(SUM(T4:AK4))</f>
        <v>0</v>
      </c>
      <c r="M4" s="55"/>
      <c r="N4" s="54">
        <f>ROUND(IF(J4*0.25-0.5&lt;0,0,J4*0.25-0.5),0)-Q4-O4</f>
        <v>370</v>
      </c>
      <c r="O4" s="55"/>
      <c r="P4" s="55"/>
      <c r="Q4" s="55"/>
      <c r="R4" s="13">
        <f>J4+M4+O4+P4-L4</f>
        <v>1480</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1600</v>
      </c>
      <c r="K5" s="45">
        <f t="shared" ref="K5:K37" si="1">IF(SUM(T5:AK5)&gt;J5+M5,J5+M5,SUM(T5:AJ5))</f>
        <v>0</v>
      </c>
      <c r="L5" s="45">
        <f t="shared" ref="L5:L37" si="2">(SUM(T5:AK5))</f>
        <v>0</v>
      </c>
      <c r="M5" s="55"/>
      <c r="N5" s="54">
        <f t="shared" ref="N5:N37" si="3">ROUND(IF(J5*0.25-0.5&lt;0,0,J5*0.25-0.5),0)-Q5-O5</f>
        <v>400</v>
      </c>
      <c r="O5" s="55"/>
      <c r="P5" s="55"/>
      <c r="Q5" s="55"/>
      <c r="R5" s="13">
        <f t="shared" ref="R5:R37" si="4">J5+M5+O5+P5-L5</f>
        <v>1600</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c r="K6" s="45">
        <f t="shared" si="1"/>
        <v>0</v>
      </c>
      <c r="L6" s="45">
        <f t="shared" si="2"/>
        <v>0</v>
      </c>
      <c r="M6" s="55"/>
      <c r="N6" s="54">
        <f t="shared" si="3"/>
        <v>0</v>
      </c>
      <c r="O6" s="55"/>
      <c r="P6" s="55"/>
      <c r="Q6" s="55"/>
      <c r="R6" s="13">
        <f t="shared" si="4"/>
        <v>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c r="K7" s="45">
        <f t="shared" si="1"/>
        <v>0</v>
      </c>
      <c r="L7" s="45">
        <f t="shared" si="2"/>
        <v>0</v>
      </c>
      <c r="M7" s="55"/>
      <c r="N7" s="54">
        <f t="shared" si="3"/>
        <v>0</v>
      </c>
      <c r="O7" s="55"/>
      <c r="P7" s="55"/>
      <c r="Q7" s="55"/>
      <c r="R7" s="13">
        <f t="shared" si="4"/>
        <v>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120</v>
      </c>
      <c r="K8" s="45">
        <f t="shared" si="1"/>
        <v>0</v>
      </c>
      <c r="L8" s="45">
        <f t="shared" si="2"/>
        <v>0</v>
      </c>
      <c r="M8" s="55"/>
      <c r="N8" s="54">
        <f t="shared" si="3"/>
        <v>30</v>
      </c>
      <c r="O8" s="55"/>
      <c r="P8" s="55"/>
      <c r="Q8" s="55"/>
      <c r="R8" s="13">
        <f t="shared" si="4"/>
        <v>120</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840</v>
      </c>
      <c r="K10" s="45">
        <f t="shared" si="1"/>
        <v>0</v>
      </c>
      <c r="L10" s="45">
        <f t="shared" si="2"/>
        <v>0</v>
      </c>
      <c r="M10" s="55"/>
      <c r="N10" s="54">
        <f t="shared" si="3"/>
        <v>210</v>
      </c>
      <c r="O10" s="55"/>
      <c r="P10" s="55"/>
      <c r="Q10" s="55"/>
      <c r="R10" s="13">
        <f t="shared" si="4"/>
        <v>840</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v>5</v>
      </c>
      <c r="K11" s="45">
        <f t="shared" si="1"/>
        <v>0</v>
      </c>
      <c r="L11" s="45">
        <f t="shared" si="2"/>
        <v>0</v>
      </c>
      <c r="M11" s="55"/>
      <c r="N11" s="54">
        <f t="shared" si="3"/>
        <v>1</v>
      </c>
      <c r="O11" s="55"/>
      <c r="P11" s="55"/>
      <c r="Q11" s="55"/>
      <c r="R11" s="13">
        <f t="shared" si="4"/>
        <v>5</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v>5</v>
      </c>
      <c r="K12" s="45">
        <f t="shared" si="1"/>
        <v>0</v>
      </c>
      <c r="L12" s="45">
        <f t="shared" si="2"/>
        <v>0</v>
      </c>
      <c r="M12" s="55"/>
      <c r="N12" s="54">
        <f t="shared" si="3"/>
        <v>1</v>
      </c>
      <c r="O12" s="55"/>
      <c r="P12" s="55"/>
      <c r="Q12" s="55"/>
      <c r="R12" s="13">
        <f t="shared" si="4"/>
        <v>5</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3</v>
      </c>
      <c r="K13" s="45">
        <f t="shared" si="1"/>
        <v>0</v>
      </c>
      <c r="L13" s="45">
        <f t="shared" si="2"/>
        <v>0</v>
      </c>
      <c r="M13" s="55"/>
      <c r="N13" s="54">
        <f t="shared" si="3"/>
        <v>0</v>
      </c>
      <c r="O13" s="55"/>
      <c r="P13" s="55"/>
      <c r="Q13" s="55"/>
      <c r="R13" s="13">
        <f t="shared" si="4"/>
        <v>3</v>
      </c>
      <c r="S13" s="14" t="str">
        <f t="shared" si="0"/>
        <v>OK</v>
      </c>
      <c r="T13" s="28"/>
      <c r="U13" s="32"/>
      <c r="V13" s="28"/>
      <c r="W13" s="29"/>
      <c r="X13" s="29"/>
      <c r="Y13" s="29"/>
      <c r="Z13" s="29"/>
      <c r="AA13" s="28"/>
      <c r="AB13" s="28"/>
      <c r="AC13" s="28"/>
      <c r="AD13" s="28"/>
      <c r="AE13" s="28"/>
      <c r="AF13" s="29"/>
      <c r="AG13" s="29"/>
      <c r="AH13" s="29"/>
      <c r="AI13" s="29"/>
      <c r="AJ13" s="29"/>
      <c r="AK13" s="29"/>
    </row>
    <row r="14" spans="1:37" ht="48" customHeight="1" x14ac:dyDescent="0.25">
      <c r="A14" s="88">
        <v>11</v>
      </c>
      <c r="B14" s="89" t="s">
        <v>114</v>
      </c>
      <c r="C14" s="167" t="s">
        <v>248</v>
      </c>
      <c r="D14" s="96" t="s">
        <v>125</v>
      </c>
      <c r="E14" s="100">
        <v>1801</v>
      </c>
      <c r="F14" s="104" t="s">
        <v>148</v>
      </c>
      <c r="G14" s="35" t="s">
        <v>174</v>
      </c>
      <c r="H14" s="35" t="s">
        <v>181</v>
      </c>
      <c r="I14" s="107">
        <v>13.49</v>
      </c>
      <c r="J14" s="8"/>
      <c r="K14" s="45">
        <f t="shared" si="1"/>
        <v>0</v>
      </c>
      <c r="L14" s="45">
        <f t="shared" si="2"/>
        <v>0</v>
      </c>
      <c r="M14" s="55"/>
      <c r="N14" s="54">
        <f t="shared" si="3"/>
        <v>0</v>
      </c>
      <c r="O14" s="55"/>
      <c r="P14" s="55"/>
      <c r="Q14" s="55"/>
      <c r="R14" s="13">
        <f t="shared" si="4"/>
        <v>0</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v>900</v>
      </c>
      <c r="K15" s="45">
        <f t="shared" si="1"/>
        <v>0</v>
      </c>
      <c r="L15" s="45">
        <f t="shared" si="2"/>
        <v>0</v>
      </c>
      <c r="M15" s="55"/>
      <c r="N15" s="54">
        <f t="shared" si="3"/>
        <v>225</v>
      </c>
      <c r="O15" s="55"/>
      <c r="P15" s="55"/>
      <c r="Q15" s="55"/>
      <c r="R15" s="13">
        <f t="shared" si="4"/>
        <v>900</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500</v>
      </c>
      <c r="K16" s="45">
        <f t="shared" si="1"/>
        <v>0</v>
      </c>
      <c r="L16" s="45">
        <f t="shared" si="2"/>
        <v>0</v>
      </c>
      <c r="M16" s="55"/>
      <c r="N16" s="54">
        <f t="shared" si="3"/>
        <v>125</v>
      </c>
      <c r="O16" s="55"/>
      <c r="P16" s="55"/>
      <c r="Q16" s="55"/>
      <c r="R16" s="13">
        <f t="shared" si="4"/>
        <v>500</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600</v>
      </c>
      <c r="K17" s="45">
        <f t="shared" si="1"/>
        <v>0</v>
      </c>
      <c r="L17" s="45">
        <f t="shared" si="2"/>
        <v>0</v>
      </c>
      <c r="M17" s="55"/>
      <c r="N17" s="54">
        <f t="shared" si="3"/>
        <v>150</v>
      </c>
      <c r="O17" s="55"/>
      <c r="P17" s="55"/>
      <c r="Q17" s="55"/>
      <c r="R17" s="13">
        <f t="shared" si="4"/>
        <v>600</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c r="K18" s="45">
        <f t="shared" si="1"/>
        <v>0</v>
      </c>
      <c r="L18" s="45">
        <f t="shared" si="2"/>
        <v>0</v>
      </c>
      <c r="M18" s="55"/>
      <c r="N18" s="54">
        <f t="shared" si="3"/>
        <v>0</v>
      </c>
      <c r="O18" s="55"/>
      <c r="P18" s="55"/>
      <c r="Q18" s="55"/>
      <c r="R18" s="13">
        <f t="shared" si="4"/>
        <v>0</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v>100</v>
      </c>
      <c r="K19" s="45">
        <f t="shared" si="1"/>
        <v>0</v>
      </c>
      <c r="L19" s="45">
        <f t="shared" si="2"/>
        <v>0</v>
      </c>
      <c r="M19" s="55"/>
      <c r="N19" s="54">
        <f t="shared" si="3"/>
        <v>25</v>
      </c>
      <c r="O19" s="55"/>
      <c r="P19" s="55"/>
      <c r="Q19" s="55"/>
      <c r="R19" s="13">
        <f t="shared" si="4"/>
        <v>100</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25</v>
      </c>
      <c r="K20" s="45">
        <f t="shared" si="1"/>
        <v>0</v>
      </c>
      <c r="L20" s="45">
        <f t="shared" si="2"/>
        <v>0</v>
      </c>
      <c r="M20" s="55"/>
      <c r="N20" s="54">
        <f t="shared" si="3"/>
        <v>6</v>
      </c>
      <c r="O20" s="55"/>
      <c r="P20" s="55"/>
      <c r="Q20" s="55"/>
      <c r="R20" s="13">
        <f t="shared" si="4"/>
        <v>25</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120</v>
      </c>
      <c r="K21" s="45">
        <f t="shared" si="1"/>
        <v>0</v>
      </c>
      <c r="L21" s="45">
        <f t="shared" si="2"/>
        <v>0</v>
      </c>
      <c r="M21" s="55"/>
      <c r="N21" s="54">
        <f t="shared" si="3"/>
        <v>30</v>
      </c>
      <c r="O21" s="55"/>
      <c r="P21" s="55"/>
      <c r="Q21" s="55"/>
      <c r="R21" s="13">
        <f t="shared" si="4"/>
        <v>120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20</v>
      </c>
      <c r="K22" s="45">
        <f t="shared" si="1"/>
        <v>0</v>
      </c>
      <c r="L22" s="45">
        <f t="shared" si="2"/>
        <v>0</v>
      </c>
      <c r="M22" s="55"/>
      <c r="N22" s="54">
        <f t="shared" si="3"/>
        <v>5</v>
      </c>
      <c r="O22" s="55"/>
      <c r="P22" s="55"/>
      <c r="Q22" s="55"/>
      <c r="R22" s="13">
        <f t="shared" si="4"/>
        <v>20</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500</v>
      </c>
      <c r="K23" s="45">
        <f t="shared" si="1"/>
        <v>0</v>
      </c>
      <c r="L23" s="45">
        <f t="shared" si="2"/>
        <v>0</v>
      </c>
      <c r="M23" s="55"/>
      <c r="N23" s="54">
        <f t="shared" si="3"/>
        <v>125</v>
      </c>
      <c r="O23" s="55"/>
      <c r="P23" s="55"/>
      <c r="Q23" s="55"/>
      <c r="R23" s="13">
        <f t="shared" si="4"/>
        <v>500</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60</v>
      </c>
      <c r="K24" s="45">
        <f t="shared" si="1"/>
        <v>0</v>
      </c>
      <c r="L24" s="45">
        <f t="shared" si="2"/>
        <v>0</v>
      </c>
      <c r="M24" s="55"/>
      <c r="N24" s="54">
        <f t="shared" si="3"/>
        <v>15</v>
      </c>
      <c r="O24" s="55"/>
      <c r="P24" s="55"/>
      <c r="Q24" s="55"/>
      <c r="R24" s="13">
        <f t="shared" si="4"/>
        <v>60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60</v>
      </c>
      <c r="K25" s="45">
        <f t="shared" si="1"/>
        <v>0</v>
      </c>
      <c r="L25" s="45">
        <f t="shared" si="2"/>
        <v>0</v>
      </c>
      <c r="M25" s="55"/>
      <c r="N25" s="54">
        <f t="shared" si="3"/>
        <v>15</v>
      </c>
      <c r="O25" s="55"/>
      <c r="P25" s="55"/>
      <c r="Q25" s="55"/>
      <c r="R25" s="13">
        <f t="shared" si="4"/>
        <v>60</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20</v>
      </c>
      <c r="K26" s="45">
        <f t="shared" si="1"/>
        <v>0</v>
      </c>
      <c r="L26" s="45">
        <f t="shared" si="2"/>
        <v>0</v>
      </c>
      <c r="M26" s="55"/>
      <c r="N26" s="54">
        <f t="shared" si="3"/>
        <v>5</v>
      </c>
      <c r="O26" s="55"/>
      <c r="P26" s="55"/>
      <c r="Q26" s="55"/>
      <c r="R26" s="13">
        <f t="shared" si="4"/>
        <v>20</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c r="K27" s="45">
        <f t="shared" si="1"/>
        <v>0</v>
      </c>
      <c r="L27" s="45">
        <f t="shared" si="2"/>
        <v>0</v>
      </c>
      <c r="M27" s="55"/>
      <c r="N27" s="54">
        <f t="shared" si="3"/>
        <v>0</v>
      </c>
      <c r="O27" s="55"/>
      <c r="P27" s="55"/>
      <c r="Q27" s="55"/>
      <c r="R27" s="13">
        <f t="shared" si="4"/>
        <v>0</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50</v>
      </c>
      <c r="K28" s="45">
        <f t="shared" si="1"/>
        <v>0</v>
      </c>
      <c r="L28" s="45">
        <f t="shared" si="2"/>
        <v>0</v>
      </c>
      <c r="M28" s="55"/>
      <c r="N28" s="54">
        <f t="shared" si="3"/>
        <v>12</v>
      </c>
      <c r="O28" s="55"/>
      <c r="P28" s="55"/>
      <c r="Q28" s="55"/>
      <c r="R28" s="13">
        <f t="shared" si="4"/>
        <v>50</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2</v>
      </c>
      <c r="K29" s="45">
        <f t="shared" si="1"/>
        <v>0</v>
      </c>
      <c r="L29" s="45">
        <f t="shared" si="2"/>
        <v>0</v>
      </c>
      <c r="M29" s="55"/>
      <c r="N29" s="54">
        <f t="shared" si="3"/>
        <v>0</v>
      </c>
      <c r="O29" s="55"/>
      <c r="P29" s="55"/>
      <c r="Q29" s="55"/>
      <c r="R29" s="13">
        <f t="shared" si="4"/>
        <v>2</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800</v>
      </c>
      <c r="K30" s="45">
        <f t="shared" si="1"/>
        <v>0</v>
      </c>
      <c r="L30" s="45">
        <f t="shared" si="2"/>
        <v>0</v>
      </c>
      <c r="M30" s="55"/>
      <c r="N30" s="54">
        <f t="shared" si="3"/>
        <v>200</v>
      </c>
      <c r="O30" s="55"/>
      <c r="P30" s="55"/>
      <c r="Q30" s="55"/>
      <c r="R30" s="13">
        <f t="shared" si="4"/>
        <v>800</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c r="K31" s="45">
        <f t="shared" si="1"/>
        <v>0</v>
      </c>
      <c r="L31" s="45">
        <f t="shared" si="2"/>
        <v>0</v>
      </c>
      <c r="M31" s="55"/>
      <c r="N31" s="54">
        <f t="shared" si="3"/>
        <v>0</v>
      </c>
      <c r="O31" s="55"/>
      <c r="P31" s="55"/>
      <c r="Q31" s="55"/>
      <c r="R31" s="13">
        <f t="shared" si="4"/>
        <v>0</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100</v>
      </c>
      <c r="K32" s="45">
        <f t="shared" si="1"/>
        <v>0</v>
      </c>
      <c r="L32" s="45">
        <f t="shared" si="2"/>
        <v>0</v>
      </c>
      <c r="M32" s="55"/>
      <c r="N32" s="54">
        <f t="shared" si="3"/>
        <v>25</v>
      </c>
      <c r="O32" s="55"/>
      <c r="P32" s="55"/>
      <c r="Q32" s="55"/>
      <c r="R32" s="13">
        <f t="shared" si="4"/>
        <v>100</v>
      </c>
      <c r="S32" s="14" t="str">
        <f t="shared" si="0"/>
        <v>OK</v>
      </c>
      <c r="T32" s="28"/>
      <c r="U32" s="32"/>
      <c r="V32" s="28"/>
      <c r="W32" s="29"/>
      <c r="X32" s="29"/>
      <c r="Y32" s="29"/>
      <c r="Z32" s="29"/>
      <c r="AA32" s="28"/>
      <c r="AB32" s="28"/>
      <c r="AC32" s="28"/>
      <c r="AD32" s="28"/>
      <c r="AE32" s="28"/>
      <c r="AF32" s="29"/>
      <c r="AG32" s="29"/>
      <c r="AH32" s="29"/>
      <c r="AI32" s="29"/>
      <c r="AJ32" s="29"/>
      <c r="AK32" s="29"/>
    </row>
    <row r="33" spans="1:38" ht="39.950000000000003" customHeight="1" x14ac:dyDescent="0.25">
      <c r="A33" s="90">
        <v>30</v>
      </c>
      <c r="B33" s="91" t="s">
        <v>118</v>
      </c>
      <c r="C33" s="148" t="s">
        <v>232</v>
      </c>
      <c r="D33" s="98" t="s">
        <v>136</v>
      </c>
      <c r="E33" s="101">
        <v>1504</v>
      </c>
      <c r="F33" s="105" t="s">
        <v>167</v>
      </c>
      <c r="G33" s="106" t="s">
        <v>179</v>
      </c>
      <c r="H33" s="106" t="s">
        <v>183</v>
      </c>
      <c r="I33" s="108">
        <v>5</v>
      </c>
      <c r="J33" s="8">
        <v>500</v>
      </c>
      <c r="K33" s="45">
        <f t="shared" si="1"/>
        <v>0</v>
      </c>
      <c r="L33" s="45">
        <f t="shared" si="2"/>
        <v>0</v>
      </c>
      <c r="M33" s="55"/>
      <c r="N33" s="54">
        <f t="shared" si="3"/>
        <v>125</v>
      </c>
      <c r="O33" s="55"/>
      <c r="P33" s="55"/>
      <c r="Q33" s="55"/>
      <c r="R33" s="13">
        <f t="shared" si="4"/>
        <v>500</v>
      </c>
      <c r="S33" s="14" t="str">
        <f t="shared" si="0"/>
        <v>OK</v>
      </c>
      <c r="T33" s="28"/>
      <c r="U33" s="32"/>
      <c r="V33" s="28"/>
      <c r="W33" s="29"/>
      <c r="X33" s="29"/>
      <c r="Y33" s="29"/>
      <c r="Z33" s="29"/>
      <c r="AA33" s="28"/>
      <c r="AB33" s="28"/>
      <c r="AC33" s="28"/>
      <c r="AD33" s="28"/>
      <c r="AE33" s="28"/>
      <c r="AF33" s="29"/>
      <c r="AG33" s="29"/>
      <c r="AH33" s="29"/>
      <c r="AI33" s="29"/>
      <c r="AJ33" s="29"/>
      <c r="AK33" s="29"/>
    </row>
    <row r="34" spans="1:38" ht="39.950000000000003" customHeight="1" x14ac:dyDescent="0.25">
      <c r="A34" s="88">
        <v>31</v>
      </c>
      <c r="B34" s="89" t="s">
        <v>121</v>
      </c>
      <c r="C34" s="167" t="s">
        <v>267</v>
      </c>
      <c r="D34" s="96" t="s">
        <v>137</v>
      </c>
      <c r="E34" s="100">
        <v>1504</v>
      </c>
      <c r="F34" s="104" t="s">
        <v>168</v>
      </c>
      <c r="G34" s="35" t="s">
        <v>180</v>
      </c>
      <c r="H34" s="35" t="s">
        <v>183</v>
      </c>
      <c r="I34" s="107">
        <v>5.14</v>
      </c>
      <c r="J34" s="8"/>
      <c r="K34" s="45">
        <f t="shared" si="1"/>
        <v>0</v>
      </c>
      <c r="L34" s="45">
        <f t="shared" si="2"/>
        <v>0</v>
      </c>
      <c r="M34" s="55"/>
      <c r="N34" s="54">
        <f t="shared" si="3"/>
        <v>0</v>
      </c>
      <c r="O34" s="55"/>
      <c r="P34" s="55"/>
      <c r="Q34" s="55"/>
      <c r="R34" s="13">
        <f t="shared" si="4"/>
        <v>0</v>
      </c>
      <c r="S34" s="14" t="str">
        <f t="shared" si="0"/>
        <v>OK</v>
      </c>
      <c r="T34" s="28"/>
      <c r="U34" s="32"/>
      <c r="V34" s="28"/>
      <c r="W34" s="29"/>
      <c r="X34" s="29"/>
      <c r="Y34" s="29"/>
      <c r="Z34" s="29"/>
      <c r="AA34" s="28"/>
      <c r="AB34" s="28"/>
      <c r="AC34" s="28"/>
      <c r="AD34" s="28"/>
      <c r="AE34" s="28"/>
      <c r="AF34" s="29"/>
      <c r="AG34" s="29"/>
      <c r="AH34" s="29"/>
      <c r="AI34" s="29"/>
      <c r="AJ34" s="29"/>
      <c r="AK34" s="29"/>
    </row>
    <row r="35" spans="1:38" ht="39.950000000000003" customHeight="1" x14ac:dyDescent="0.25">
      <c r="A35" s="90">
        <v>32</v>
      </c>
      <c r="B35" s="91" t="s">
        <v>122</v>
      </c>
      <c r="C35" s="168" t="s">
        <v>268</v>
      </c>
      <c r="D35" s="97" t="s">
        <v>138</v>
      </c>
      <c r="E35" s="101">
        <v>1602</v>
      </c>
      <c r="F35" s="105" t="s">
        <v>169</v>
      </c>
      <c r="G35" s="106" t="s">
        <v>173</v>
      </c>
      <c r="H35" s="106" t="s">
        <v>184</v>
      </c>
      <c r="I35" s="108">
        <v>150</v>
      </c>
      <c r="J35" s="8">
        <v>2</v>
      </c>
      <c r="K35" s="45">
        <f t="shared" si="1"/>
        <v>0</v>
      </c>
      <c r="L35" s="45">
        <f t="shared" si="2"/>
        <v>0</v>
      </c>
      <c r="M35" s="55"/>
      <c r="N35" s="54">
        <f t="shared" si="3"/>
        <v>0</v>
      </c>
      <c r="O35" s="55"/>
      <c r="P35" s="55"/>
      <c r="Q35" s="55"/>
      <c r="R35" s="13">
        <f t="shared" si="4"/>
        <v>2</v>
      </c>
      <c r="S35" s="14" t="str">
        <f t="shared" si="0"/>
        <v>OK</v>
      </c>
      <c r="T35" s="28"/>
      <c r="U35" s="32"/>
      <c r="V35" s="28"/>
      <c r="W35" s="29"/>
      <c r="X35" s="29"/>
      <c r="Y35" s="29"/>
      <c r="Z35" s="29"/>
      <c r="AA35" s="28"/>
      <c r="AB35" s="28"/>
      <c r="AC35" s="28"/>
      <c r="AD35" s="28"/>
      <c r="AE35" s="28"/>
      <c r="AF35" s="29"/>
      <c r="AG35" s="29"/>
      <c r="AH35" s="29"/>
      <c r="AI35" s="29"/>
      <c r="AJ35" s="29"/>
      <c r="AK35" s="29"/>
    </row>
    <row r="36" spans="1:38" ht="39.950000000000003" customHeight="1" x14ac:dyDescent="0.25">
      <c r="A36" s="88">
        <v>33</v>
      </c>
      <c r="B36" s="89" t="s">
        <v>122</v>
      </c>
      <c r="C36" s="167" t="s">
        <v>269</v>
      </c>
      <c r="D36" s="96" t="s">
        <v>138</v>
      </c>
      <c r="E36" s="100">
        <v>1602</v>
      </c>
      <c r="F36" s="104" t="s">
        <v>170</v>
      </c>
      <c r="G36" s="35" t="s">
        <v>173</v>
      </c>
      <c r="H36" s="35" t="s">
        <v>184</v>
      </c>
      <c r="I36" s="107">
        <v>315</v>
      </c>
      <c r="J36" s="8">
        <v>2</v>
      </c>
      <c r="K36" s="45">
        <f t="shared" si="1"/>
        <v>0</v>
      </c>
      <c r="L36" s="45">
        <f t="shared" si="2"/>
        <v>0</v>
      </c>
      <c r="M36" s="55"/>
      <c r="N36" s="54">
        <f t="shared" si="3"/>
        <v>0</v>
      </c>
      <c r="O36" s="55"/>
      <c r="P36" s="55"/>
      <c r="Q36" s="55"/>
      <c r="R36" s="13">
        <f t="shared" si="4"/>
        <v>2</v>
      </c>
      <c r="S36" s="14" t="str">
        <f t="shared" si="0"/>
        <v>OK</v>
      </c>
      <c r="T36" s="28"/>
      <c r="U36" s="32"/>
      <c r="V36" s="28"/>
      <c r="W36" s="29"/>
      <c r="X36" s="29"/>
      <c r="Y36" s="29"/>
      <c r="Z36" s="29"/>
      <c r="AA36" s="28"/>
      <c r="AB36" s="28"/>
      <c r="AC36" s="28"/>
      <c r="AD36" s="28"/>
      <c r="AE36" s="28"/>
      <c r="AF36" s="29"/>
      <c r="AG36" s="29"/>
      <c r="AH36" s="29"/>
      <c r="AI36" s="29"/>
      <c r="AJ36" s="29"/>
      <c r="AK36" s="29"/>
    </row>
    <row r="37" spans="1:38" ht="39.950000000000003" customHeight="1" x14ac:dyDescent="0.25">
      <c r="A37" s="94">
        <v>34</v>
      </c>
      <c r="B37" s="95" t="s">
        <v>122</v>
      </c>
      <c r="C37" s="168" t="s">
        <v>270</v>
      </c>
      <c r="D37" s="99" t="s">
        <v>138</v>
      </c>
      <c r="E37" s="103">
        <v>1806</v>
      </c>
      <c r="F37" s="105" t="s">
        <v>171</v>
      </c>
      <c r="G37" s="106" t="s">
        <v>173</v>
      </c>
      <c r="H37" s="106" t="s">
        <v>184</v>
      </c>
      <c r="I37" s="109">
        <v>780</v>
      </c>
      <c r="J37" s="8">
        <v>2</v>
      </c>
      <c r="K37" s="45">
        <f t="shared" si="1"/>
        <v>0</v>
      </c>
      <c r="L37" s="45">
        <f t="shared" si="2"/>
        <v>0</v>
      </c>
      <c r="M37" s="55"/>
      <c r="N37" s="54">
        <f t="shared" si="3"/>
        <v>0</v>
      </c>
      <c r="O37" s="55"/>
      <c r="P37" s="55"/>
      <c r="Q37" s="55"/>
      <c r="R37" s="13">
        <f t="shared" si="4"/>
        <v>2</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38" ht="39.950000000000003" customHeight="1" x14ac:dyDescent="0.25">
      <c r="J38" s="4">
        <f>SUM(J4:J37)</f>
        <v>8416</v>
      </c>
      <c r="R38" s="16">
        <f>SUM(R4:R37)</f>
        <v>8416</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row>
    <row r="39" spans="1:38" ht="39.950000000000003" customHeight="1" x14ac:dyDescent="0.25">
      <c r="J39" s="83">
        <f>SUMPRODUCT($I$4:$I$37,J4:J37)</f>
        <v>67261.930000000008</v>
      </c>
      <c r="K39" s="83">
        <f>SUMPRODUCT($I$4:$I$37,K4:K37)</f>
        <v>0</v>
      </c>
      <c r="L39" s="83">
        <f>SUMPRODUCT($I$4:$I$37,L4:L37)</f>
        <v>0</v>
      </c>
      <c r="T39" s="112"/>
      <c r="U39" s="169"/>
      <c r="V39" s="113"/>
      <c r="W39" s="166"/>
      <c r="X39" s="166"/>
      <c r="Y39" s="114"/>
      <c r="Z39" s="170"/>
      <c r="AA39" s="113"/>
      <c r="AB39" s="113"/>
      <c r="AC39" s="113"/>
      <c r="AD39" s="113"/>
      <c r="AE39" s="113"/>
      <c r="AF39" s="166"/>
      <c r="AG39" s="166"/>
      <c r="AH39" s="166"/>
      <c r="AI39" s="166"/>
      <c r="AJ39" s="166"/>
      <c r="AK39" s="166"/>
      <c r="AL39" s="166"/>
    </row>
    <row r="40" spans="1:38" ht="39.950000000000003" customHeight="1" x14ac:dyDescent="0.25">
      <c r="T40" s="112"/>
      <c r="U40" s="169"/>
      <c r="V40" s="113"/>
      <c r="W40" s="166"/>
      <c r="X40" s="166"/>
      <c r="Y40" s="114"/>
      <c r="Z40" s="170"/>
      <c r="AA40" s="113"/>
      <c r="AB40" s="113"/>
      <c r="AC40" s="113"/>
      <c r="AD40" s="113"/>
      <c r="AE40" s="113"/>
      <c r="AF40" s="166"/>
      <c r="AG40" s="166"/>
      <c r="AH40" s="166"/>
      <c r="AI40" s="166"/>
      <c r="AJ40" s="166"/>
      <c r="AK40" s="166"/>
      <c r="AL40" s="166"/>
    </row>
    <row r="41" spans="1:38" ht="39.950000000000003" customHeight="1" x14ac:dyDescent="0.25">
      <c r="T41" s="112"/>
      <c r="U41" s="169"/>
      <c r="V41" s="113"/>
      <c r="W41" s="166"/>
      <c r="X41" s="166"/>
      <c r="Y41" s="114"/>
      <c r="Z41" s="170"/>
      <c r="AA41" s="113"/>
      <c r="AB41" s="113"/>
      <c r="AC41" s="113"/>
      <c r="AD41" s="113"/>
      <c r="AE41" s="113"/>
      <c r="AF41" s="166"/>
      <c r="AG41" s="166"/>
      <c r="AH41" s="166"/>
      <c r="AI41" s="166"/>
      <c r="AJ41" s="166"/>
      <c r="AK41" s="166"/>
      <c r="AL41" s="166"/>
    </row>
    <row r="42" spans="1:38" ht="39.950000000000003" customHeight="1" x14ac:dyDescent="0.25">
      <c r="T42" s="112"/>
      <c r="U42" s="169"/>
      <c r="V42" s="113"/>
      <c r="W42" s="166"/>
      <c r="X42" s="166"/>
      <c r="Y42" s="114"/>
      <c r="Z42" s="170"/>
      <c r="AA42" s="113"/>
      <c r="AB42" s="113"/>
      <c r="AC42" s="113"/>
      <c r="AD42" s="113"/>
      <c r="AE42" s="113"/>
      <c r="AF42" s="166"/>
      <c r="AG42" s="166"/>
      <c r="AH42" s="166"/>
      <c r="AI42" s="166"/>
      <c r="AJ42" s="166"/>
      <c r="AK42" s="166"/>
      <c r="AL42" s="166"/>
    </row>
    <row r="43" spans="1:38" ht="39.950000000000003" customHeight="1" x14ac:dyDescent="0.25">
      <c r="T43" s="112"/>
      <c r="U43" s="169"/>
      <c r="V43" s="113"/>
      <c r="W43" s="166"/>
      <c r="X43" s="166"/>
      <c r="Y43" s="114"/>
      <c r="Z43" s="170"/>
      <c r="AA43" s="113"/>
      <c r="AB43" s="113"/>
      <c r="AC43" s="113"/>
      <c r="AD43" s="113"/>
      <c r="AE43" s="113"/>
      <c r="AF43" s="166"/>
      <c r="AG43" s="166"/>
      <c r="AH43" s="166"/>
      <c r="AI43" s="166"/>
      <c r="AJ43" s="166"/>
      <c r="AK43" s="166"/>
      <c r="AL43" s="166"/>
    </row>
    <row r="44" spans="1:38" ht="39.950000000000003" customHeight="1" x14ac:dyDescent="0.25">
      <c r="T44" s="112"/>
      <c r="U44" s="169"/>
      <c r="V44" s="113"/>
      <c r="W44" s="166"/>
      <c r="X44" s="166"/>
      <c r="Y44" s="114"/>
      <c r="Z44" s="170"/>
      <c r="AA44" s="113"/>
      <c r="AB44" s="113"/>
      <c r="AC44" s="113"/>
      <c r="AD44" s="113"/>
      <c r="AE44" s="113"/>
      <c r="AF44" s="166"/>
      <c r="AG44" s="166"/>
      <c r="AH44" s="166"/>
      <c r="AI44" s="166"/>
      <c r="AJ44" s="166"/>
      <c r="AK44" s="166"/>
      <c r="AL44" s="166"/>
    </row>
    <row r="45" spans="1:38" ht="39.950000000000003" customHeight="1" x14ac:dyDescent="0.25">
      <c r="T45" s="112"/>
      <c r="U45" s="169"/>
      <c r="V45" s="113"/>
      <c r="W45" s="166"/>
      <c r="X45" s="166"/>
      <c r="Y45" s="114"/>
      <c r="Z45" s="170"/>
      <c r="AA45" s="113"/>
      <c r="AB45" s="113"/>
      <c r="AC45" s="113"/>
      <c r="AD45" s="113"/>
      <c r="AE45" s="113"/>
      <c r="AF45" s="166"/>
      <c r="AG45" s="166"/>
      <c r="AH45" s="166"/>
      <c r="AI45" s="166"/>
      <c r="AJ45" s="166"/>
      <c r="AK45" s="166"/>
      <c r="AL45" s="166"/>
    </row>
    <row r="46" spans="1:38" ht="39.950000000000003" customHeight="1" x14ac:dyDescent="0.25">
      <c r="T46" s="112"/>
      <c r="U46" s="169"/>
      <c r="V46" s="113"/>
      <c r="W46" s="166"/>
      <c r="X46" s="166"/>
      <c r="Y46" s="114"/>
      <c r="Z46" s="170"/>
      <c r="AA46" s="113"/>
      <c r="AB46" s="113"/>
      <c r="AC46" s="113"/>
      <c r="AD46" s="113"/>
      <c r="AE46" s="113"/>
      <c r="AF46" s="166"/>
      <c r="AG46" s="166"/>
      <c r="AH46" s="166"/>
      <c r="AI46" s="166"/>
      <c r="AJ46" s="166"/>
      <c r="AK46" s="166"/>
      <c r="AL46" s="166"/>
    </row>
    <row r="47" spans="1:38" ht="39.950000000000003" customHeight="1" x14ac:dyDescent="0.25">
      <c r="T47" s="112"/>
      <c r="U47" s="169"/>
      <c r="V47" s="113"/>
      <c r="W47" s="166"/>
      <c r="X47" s="166"/>
      <c r="Y47" s="114"/>
      <c r="Z47" s="170"/>
      <c r="AA47" s="113"/>
      <c r="AB47" s="113"/>
      <c r="AC47" s="113"/>
      <c r="AD47" s="113"/>
      <c r="AE47" s="113"/>
      <c r="AF47" s="166"/>
      <c r="AG47" s="166"/>
      <c r="AH47" s="166"/>
      <c r="AI47" s="166"/>
      <c r="AJ47" s="166"/>
      <c r="AK47" s="166"/>
      <c r="AL47" s="166"/>
    </row>
    <row r="48" spans="1:38" ht="39.950000000000003" customHeight="1" x14ac:dyDescent="0.25">
      <c r="T48" s="112"/>
      <c r="U48" s="169"/>
      <c r="V48" s="113"/>
      <c r="W48" s="166"/>
      <c r="X48" s="166"/>
      <c r="Y48" s="114"/>
      <c r="Z48" s="170"/>
      <c r="AA48" s="113"/>
      <c r="AB48" s="113"/>
      <c r="AC48" s="113"/>
      <c r="AD48" s="113"/>
      <c r="AE48" s="113"/>
      <c r="AF48" s="166"/>
      <c r="AG48" s="166"/>
      <c r="AH48" s="166"/>
      <c r="AI48" s="166"/>
      <c r="AJ48" s="166"/>
      <c r="AK48" s="166"/>
      <c r="AL48" s="166"/>
    </row>
    <row r="49" spans="20:38" ht="39.950000000000003" customHeight="1" x14ac:dyDescent="0.25">
      <c r="T49" s="112"/>
      <c r="U49" s="169"/>
      <c r="V49" s="113"/>
      <c r="W49" s="166"/>
      <c r="X49" s="166"/>
      <c r="Y49" s="114"/>
      <c r="Z49" s="170"/>
      <c r="AA49" s="113"/>
      <c r="AB49" s="113"/>
      <c r="AC49" s="113"/>
      <c r="AD49" s="113"/>
      <c r="AE49" s="113"/>
      <c r="AF49" s="166"/>
      <c r="AG49" s="166"/>
      <c r="AH49" s="166"/>
      <c r="AI49" s="166"/>
      <c r="AJ49" s="166"/>
      <c r="AK49" s="166"/>
      <c r="AL49" s="166"/>
    </row>
    <row r="50" spans="20:38" ht="39.950000000000003" customHeight="1" x14ac:dyDescent="0.25">
      <c r="T50" s="112"/>
      <c r="U50" s="169"/>
      <c r="V50" s="113"/>
      <c r="W50" s="166"/>
      <c r="X50" s="166"/>
      <c r="Y50" s="114"/>
      <c r="Z50" s="170"/>
      <c r="AA50" s="113"/>
      <c r="AB50" s="113"/>
      <c r="AC50" s="113"/>
      <c r="AD50" s="113"/>
      <c r="AE50" s="113"/>
      <c r="AF50" s="166"/>
      <c r="AG50" s="166"/>
      <c r="AH50" s="166"/>
      <c r="AI50" s="166"/>
      <c r="AJ50" s="166"/>
      <c r="AK50" s="166"/>
      <c r="AL50" s="166"/>
    </row>
    <row r="51" spans="20:38" ht="39.950000000000003" customHeight="1" x14ac:dyDescent="0.25">
      <c r="T51" s="112"/>
      <c r="U51" s="169"/>
      <c r="V51" s="113"/>
      <c r="W51" s="166"/>
      <c r="X51" s="166"/>
      <c r="Y51" s="114"/>
      <c r="Z51" s="170"/>
      <c r="AA51" s="113"/>
      <c r="AB51" s="113"/>
      <c r="AC51" s="113"/>
      <c r="AD51" s="113"/>
      <c r="AE51" s="113"/>
      <c r="AF51" s="166"/>
      <c r="AG51" s="166"/>
      <c r="AH51" s="166"/>
      <c r="AI51" s="166"/>
      <c r="AJ51" s="166"/>
      <c r="AK51" s="166"/>
      <c r="AL51" s="166"/>
    </row>
    <row r="52" spans="20:38" ht="39.950000000000003" customHeight="1" x14ac:dyDescent="0.25">
      <c r="T52" s="112"/>
      <c r="U52" s="169"/>
      <c r="V52" s="113"/>
      <c r="W52" s="166"/>
      <c r="X52" s="166"/>
      <c r="Y52" s="114"/>
      <c r="Z52" s="170"/>
      <c r="AA52" s="113"/>
      <c r="AB52" s="113"/>
      <c r="AC52" s="113"/>
      <c r="AD52" s="113"/>
      <c r="AE52" s="113"/>
      <c r="AF52" s="166"/>
      <c r="AG52" s="166"/>
      <c r="AH52" s="166"/>
      <c r="AI52" s="166"/>
      <c r="AJ52" s="166"/>
      <c r="AK52" s="166"/>
      <c r="AL52" s="166"/>
    </row>
    <row r="53" spans="20:38" ht="39.950000000000003" customHeight="1" x14ac:dyDescent="0.25">
      <c r="T53" s="112"/>
      <c r="U53" s="169"/>
      <c r="V53" s="113"/>
      <c r="W53" s="166"/>
      <c r="X53" s="166"/>
      <c r="Y53" s="114"/>
      <c r="Z53" s="170"/>
      <c r="AA53" s="113"/>
      <c r="AB53" s="113"/>
      <c r="AC53" s="113"/>
      <c r="AD53" s="113"/>
      <c r="AE53" s="113"/>
      <c r="AF53" s="166"/>
      <c r="AG53" s="166"/>
      <c r="AH53" s="166"/>
      <c r="AI53" s="166"/>
      <c r="AJ53" s="166"/>
      <c r="AK53" s="166"/>
      <c r="AL53" s="166"/>
    </row>
    <row r="54" spans="20:38" ht="39.950000000000003" customHeight="1" x14ac:dyDescent="0.25">
      <c r="T54" s="112"/>
      <c r="U54" s="169"/>
      <c r="V54" s="113"/>
      <c r="W54" s="166"/>
      <c r="X54" s="166"/>
      <c r="Y54" s="114"/>
      <c r="Z54" s="170"/>
      <c r="AA54" s="113"/>
      <c r="AB54" s="113"/>
      <c r="AC54" s="113"/>
      <c r="AD54" s="113"/>
      <c r="AE54" s="113"/>
      <c r="AF54" s="166"/>
      <c r="AG54" s="166"/>
      <c r="AH54" s="166"/>
      <c r="AI54" s="166"/>
      <c r="AJ54" s="166"/>
      <c r="AK54" s="166"/>
      <c r="AL54" s="166"/>
    </row>
    <row r="55" spans="20:38" ht="39.950000000000003" customHeight="1" x14ac:dyDescent="0.25">
      <c r="T55" s="112"/>
      <c r="U55" s="169"/>
      <c r="V55" s="113"/>
      <c r="W55" s="166"/>
      <c r="X55" s="166"/>
      <c r="Y55" s="114"/>
      <c r="Z55" s="170"/>
      <c r="AA55" s="113"/>
      <c r="AB55" s="113"/>
      <c r="AC55" s="113"/>
      <c r="AD55" s="113"/>
      <c r="AE55" s="113"/>
      <c r="AF55" s="166"/>
      <c r="AG55" s="166"/>
      <c r="AH55" s="166"/>
      <c r="AI55" s="166"/>
      <c r="AJ55" s="166"/>
      <c r="AK55" s="166"/>
      <c r="AL55" s="166"/>
    </row>
    <row r="56" spans="20:38" ht="39.950000000000003" customHeight="1" x14ac:dyDescent="0.25">
      <c r="T56" s="112"/>
      <c r="U56" s="169"/>
      <c r="V56" s="113"/>
      <c r="W56" s="166"/>
      <c r="X56" s="166"/>
      <c r="Y56" s="114"/>
      <c r="Z56" s="170"/>
      <c r="AA56" s="113"/>
      <c r="AB56" s="113"/>
      <c r="AC56" s="113"/>
      <c r="AD56" s="113"/>
      <c r="AE56" s="113"/>
      <c r="AF56" s="166"/>
      <c r="AG56" s="166"/>
      <c r="AH56" s="166"/>
      <c r="AI56" s="166"/>
      <c r="AJ56" s="166"/>
      <c r="AK56" s="166"/>
      <c r="AL56" s="166"/>
    </row>
    <row r="57" spans="20:38" ht="39.950000000000003" customHeight="1" x14ac:dyDescent="0.25">
      <c r="T57" s="112"/>
      <c r="U57" s="169"/>
      <c r="V57" s="113"/>
      <c r="W57" s="166"/>
      <c r="X57" s="166"/>
      <c r="Y57" s="114"/>
      <c r="Z57" s="170"/>
      <c r="AA57" s="113"/>
      <c r="AB57" s="113"/>
      <c r="AC57" s="113"/>
      <c r="AD57" s="113"/>
      <c r="AE57" s="113"/>
      <c r="AF57" s="166"/>
      <c r="AG57" s="166"/>
      <c r="AH57" s="166"/>
      <c r="AI57" s="166"/>
      <c r="AJ57" s="166"/>
      <c r="AK57" s="166"/>
      <c r="AL57" s="166"/>
    </row>
    <row r="58" spans="20:38" ht="39.950000000000003" customHeight="1" x14ac:dyDescent="0.25">
      <c r="T58" s="112"/>
      <c r="U58" s="169"/>
      <c r="V58" s="113"/>
      <c r="W58" s="166"/>
      <c r="X58" s="166"/>
      <c r="Y58" s="114"/>
      <c r="Z58" s="170"/>
      <c r="AA58" s="113"/>
      <c r="AB58" s="113"/>
      <c r="AC58" s="113"/>
      <c r="AD58" s="113"/>
      <c r="AE58" s="113"/>
      <c r="AF58" s="166"/>
      <c r="AG58" s="166"/>
      <c r="AH58" s="166"/>
      <c r="AI58" s="166"/>
      <c r="AJ58" s="166"/>
      <c r="AK58" s="166"/>
      <c r="AL58" s="166"/>
    </row>
    <row r="59" spans="20:38" ht="39.950000000000003" customHeight="1" x14ac:dyDescent="0.25"/>
    <row r="60" spans="20:38" ht="39.950000000000003" customHeight="1" x14ac:dyDescent="0.25"/>
    <row r="61" spans="20:38" ht="39.950000000000003" customHeight="1" x14ac:dyDescent="0.25"/>
    <row r="62" spans="20:38" ht="39.950000000000003" customHeight="1" x14ac:dyDescent="0.25"/>
    <row r="63" spans="20:38" ht="39.950000000000003" customHeight="1" x14ac:dyDescent="0.25"/>
    <row r="64" spans="20:38" ht="39.950000000000003" customHeight="1" x14ac:dyDescent="0.25"/>
    <row r="65" ht="39.950000000000003" customHeight="1" x14ac:dyDescent="0.25"/>
    <row r="66" ht="39.950000000000003" customHeight="1" x14ac:dyDescent="0.25"/>
    <row r="67" ht="39.950000000000003" customHeight="1" x14ac:dyDescent="0.25"/>
    <row r="68" ht="39.950000000000003" customHeight="1" x14ac:dyDescent="0.25"/>
    <row r="69" ht="39.950000000000003" customHeight="1" x14ac:dyDescent="0.25"/>
    <row r="70" ht="39.950000000000003" customHeight="1" x14ac:dyDescent="0.25"/>
    <row r="71" ht="39.950000000000003" customHeight="1" x14ac:dyDescent="0.25"/>
    <row r="72" ht="39.950000000000003" customHeight="1" x14ac:dyDescent="0.25"/>
    <row r="73" ht="39.950000000000003" customHeight="1" x14ac:dyDescent="0.25"/>
    <row r="74" ht="39.950000000000003" customHeight="1" x14ac:dyDescent="0.25"/>
    <row r="75" ht="39.950000000000003" customHeight="1" x14ac:dyDescent="0.25"/>
    <row r="76" ht="39.950000000000003" customHeight="1" x14ac:dyDescent="0.25"/>
    <row r="77" ht="39.950000000000003" customHeight="1" x14ac:dyDescent="0.25"/>
    <row r="78" ht="39.950000000000003" customHeight="1" x14ac:dyDescent="0.25"/>
    <row r="79" ht="39.950000000000003" customHeight="1" x14ac:dyDescent="0.25"/>
    <row r="80" ht="39.950000000000003" customHeight="1" x14ac:dyDescent="0.25"/>
    <row r="81" ht="39.950000000000003" customHeight="1" x14ac:dyDescent="0.25"/>
    <row r="82" ht="39.950000000000003" customHeight="1" x14ac:dyDescent="0.25"/>
    <row r="83" ht="39.950000000000003" customHeight="1" x14ac:dyDescent="0.25"/>
    <row r="84" ht="39.950000000000003" customHeight="1" x14ac:dyDescent="0.25"/>
    <row r="85" ht="39.950000000000003" customHeight="1" x14ac:dyDescent="0.25"/>
    <row r="86" ht="39.950000000000003" customHeight="1" x14ac:dyDescent="0.25"/>
    <row r="87" ht="39.950000000000003" customHeight="1" x14ac:dyDescent="0.25"/>
    <row r="88" ht="39.950000000000003" customHeight="1" x14ac:dyDescent="0.25"/>
    <row r="89" ht="39.950000000000003" customHeight="1" x14ac:dyDescent="0.25"/>
    <row r="90" ht="39.950000000000003" customHeight="1" x14ac:dyDescent="0.25"/>
    <row r="91" ht="39.950000000000003" customHeight="1" x14ac:dyDescent="0.25"/>
    <row r="92" ht="39.950000000000003" customHeight="1" x14ac:dyDescent="0.25"/>
    <row r="93" ht="39.950000000000003" customHeight="1" x14ac:dyDescent="0.25"/>
    <row r="94" ht="39.950000000000003" customHeight="1" x14ac:dyDescent="0.25"/>
    <row r="95" ht="39.950000000000003" customHeight="1" x14ac:dyDescent="0.25"/>
    <row r="96" ht="39.950000000000003" customHeight="1" x14ac:dyDescent="0.25"/>
    <row r="97" ht="39.950000000000003" customHeight="1" x14ac:dyDescent="0.25"/>
    <row r="98" ht="39.950000000000003" customHeight="1" x14ac:dyDescent="0.25"/>
    <row r="99" ht="39.950000000000003" customHeight="1" x14ac:dyDescent="0.25"/>
    <row r="100" ht="39.950000000000003" customHeight="1" x14ac:dyDescent="0.25"/>
    <row r="101" ht="39.950000000000003" customHeight="1" x14ac:dyDescent="0.25"/>
    <row r="102" ht="39.950000000000003" customHeight="1" x14ac:dyDescent="0.25"/>
    <row r="103" ht="39.950000000000003" customHeight="1" x14ac:dyDescent="0.25"/>
    <row r="104" ht="39.950000000000003" customHeight="1" x14ac:dyDescent="0.25"/>
    <row r="105" ht="39.950000000000003" customHeight="1" x14ac:dyDescent="0.25"/>
    <row r="106" ht="39.950000000000003" customHeight="1" x14ac:dyDescent="0.25"/>
    <row r="107" ht="39.950000000000003" customHeight="1" x14ac:dyDescent="0.25"/>
    <row r="108" ht="39.950000000000003" customHeight="1" x14ac:dyDescent="0.25"/>
    <row r="109" ht="39.950000000000003" customHeight="1" x14ac:dyDescent="0.25"/>
    <row r="110" ht="39.950000000000003" customHeight="1" x14ac:dyDescent="0.25"/>
    <row r="111" ht="39.950000000000003" customHeight="1" x14ac:dyDescent="0.25"/>
    <row r="112" ht="39.950000000000003" customHeight="1" x14ac:dyDescent="0.25"/>
    <row r="113" ht="39.950000000000003" customHeight="1" x14ac:dyDescent="0.25"/>
    <row r="114" ht="39.950000000000003" customHeight="1" x14ac:dyDescent="0.25"/>
    <row r="115" ht="39.950000000000003" customHeight="1" x14ac:dyDescent="0.25"/>
    <row r="116" ht="39.950000000000003" customHeight="1" x14ac:dyDescent="0.25"/>
    <row r="117" ht="39.950000000000003" customHeight="1" x14ac:dyDescent="0.25"/>
    <row r="118" ht="39.950000000000003" customHeight="1" x14ac:dyDescent="0.25"/>
    <row r="119" ht="39.950000000000003" customHeight="1" x14ac:dyDescent="0.25"/>
    <row r="120" ht="39.950000000000003" customHeight="1" x14ac:dyDescent="0.25"/>
    <row r="121" ht="39.950000000000003" customHeight="1" x14ac:dyDescent="0.25"/>
    <row r="122" ht="39.950000000000003" customHeight="1" x14ac:dyDescent="0.25"/>
    <row r="123" ht="39.950000000000003" customHeight="1" x14ac:dyDescent="0.25"/>
    <row r="124" ht="39.950000000000003" customHeight="1" x14ac:dyDescent="0.25"/>
    <row r="125" ht="39.950000000000003" customHeight="1" x14ac:dyDescent="0.25"/>
    <row r="126" ht="39.950000000000003" customHeight="1" x14ac:dyDescent="0.25"/>
    <row r="127" ht="39.950000000000003" customHeight="1" x14ac:dyDescent="0.25"/>
    <row r="128" ht="39.950000000000003" customHeight="1" x14ac:dyDescent="0.25"/>
    <row r="129" ht="39.950000000000003" customHeight="1" x14ac:dyDescent="0.25"/>
    <row r="130" ht="39.950000000000003" customHeight="1" x14ac:dyDescent="0.25"/>
    <row r="131" ht="39.950000000000003" customHeight="1" x14ac:dyDescent="0.25"/>
    <row r="132" ht="39.950000000000003" customHeight="1" x14ac:dyDescent="0.25"/>
    <row r="133" ht="39.950000000000003" customHeight="1" x14ac:dyDescent="0.25"/>
    <row r="134" ht="39.950000000000003" customHeight="1" x14ac:dyDescent="0.25"/>
    <row r="135" ht="39.950000000000003" customHeight="1" x14ac:dyDescent="0.25"/>
    <row r="136" ht="39.950000000000003" customHeight="1" x14ac:dyDescent="0.25"/>
    <row r="137" ht="39.950000000000003" customHeight="1" x14ac:dyDescent="0.25"/>
    <row r="138" ht="39.950000000000003" customHeight="1" x14ac:dyDescent="0.25"/>
    <row r="139" ht="39.950000000000003" customHeight="1" x14ac:dyDescent="0.25"/>
    <row r="140" ht="39.950000000000003" customHeight="1" x14ac:dyDescent="0.25"/>
    <row r="141" ht="39.950000000000003" customHeight="1" x14ac:dyDescent="0.25"/>
    <row r="142" ht="39.950000000000003" customHeight="1" x14ac:dyDescent="0.25"/>
    <row r="143" ht="39.950000000000003" customHeight="1" x14ac:dyDescent="0.25"/>
    <row r="144" ht="39.950000000000003" customHeight="1" x14ac:dyDescent="0.25"/>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AK1:AK2"/>
    <mergeCell ref="A2:S2"/>
    <mergeCell ref="AH1:AH2"/>
    <mergeCell ref="AI1:AI2"/>
    <mergeCell ref="AJ1:AJ2"/>
    <mergeCell ref="AB1:AB2"/>
    <mergeCell ref="AC1:AC2"/>
    <mergeCell ref="AD1:AD2"/>
    <mergeCell ref="AE1:AE2"/>
    <mergeCell ref="AF1:AF2"/>
    <mergeCell ref="AG1:AG2"/>
    <mergeCell ref="V1:V2"/>
    <mergeCell ref="W1:W2"/>
    <mergeCell ref="X1:X2"/>
    <mergeCell ref="Y1:Y2"/>
    <mergeCell ref="Z1:Z2"/>
    <mergeCell ref="AA1:AA2"/>
    <mergeCell ref="U1:U2"/>
    <mergeCell ref="T1:T2"/>
    <mergeCell ref="K1:S1"/>
    <mergeCell ref="A1:B1"/>
    <mergeCell ref="C1:I1"/>
  </mergeCells>
  <conditionalFormatting sqref="Z4:AE37 T4:V37 T39:V58 Z39:AE58 T38:AK38">
    <cfRule type="cellIs" dxfId="31" priority="1" stopIfTrue="1" operator="greaterThan">
      <formula>0</formula>
    </cfRule>
    <cfRule type="cellIs" dxfId="30" priority="2" stopIfTrue="1" operator="greaterThan">
      <formula>0</formula>
    </cfRule>
    <cfRule type="cellIs" dxfId="29" priority="3" stopIfTrue="1" operator="greaterThan">
      <formula>0</formula>
    </cfRule>
  </conditionalFormatting>
  <hyperlinks>
    <hyperlink ref="D478" r:id="rId1" display="https://www.havan.com.br/mangueira-para-gas-de-cozinha-glp-1-20m-durin-05207.html" xr:uid="{D4647586-1714-4935-894A-D0BD1C51FE7B}"/>
  </hyperlink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7E5C7-C334-47FF-99EB-B795B05DE9C5}">
  <sheetPr>
    <tabColor rgb="FF92D050"/>
  </sheetPr>
  <dimension ref="A1:AZ649"/>
  <sheetViews>
    <sheetView zoomScale="60" zoomScaleNormal="60" workbookViewId="0">
      <selection activeCell="D5" sqref="D5"/>
    </sheetView>
  </sheetViews>
  <sheetFormatPr defaultColWidth="9.7109375" defaultRowHeight="26.25" x14ac:dyDescent="0.25"/>
  <cols>
    <col min="1" max="1" width="10.7109375" style="1" customWidth="1"/>
    <col min="2" max="2" width="19" style="19" customWidth="1"/>
    <col min="3" max="3" width="39" style="23" customWidth="1"/>
    <col min="4" max="4" width="12" style="24" customWidth="1"/>
    <col min="5" max="5" width="9.5703125" style="24" customWidth="1"/>
    <col min="6" max="6" width="14.85546875" style="1" customWidth="1"/>
    <col min="7" max="7" width="10" style="1" customWidth="1"/>
    <col min="8" max="8" width="16.7109375" style="1" customWidth="1"/>
    <col min="9" max="9" width="16.140625" style="17" bestFit="1" customWidth="1"/>
    <col min="10" max="13" width="13.85546875" style="4" customWidth="1"/>
    <col min="14" max="14" width="18.5703125" style="4" customWidth="1"/>
    <col min="15" max="17" width="13.85546875" style="4" customWidth="1"/>
    <col min="18" max="18" width="13.28515625" style="16" customWidth="1"/>
    <col min="19" max="19" width="12.5703125" style="5" customWidth="1"/>
    <col min="20" max="31" width="13.7109375" style="6" customWidth="1"/>
    <col min="32" max="37" width="13.7109375" style="2" customWidth="1"/>
    <col min="38" max="16384" width="9.7109375" style="2"/>
  </cols>
  <sheetData>
    <row r="1" spans="1:37" ht="39.950000000000003" customHeight="1" x14ac:dyDescent="0.25">
      <c r="A1" s="226" t="s">
        <v>109</v>
      </c>
      <c r="B1" s="227"/>
      <c r="C1" s="226" t="s">
        <v>186</v>
      </c>
      <c r="D1" s="226"/>
      <c r="E1" s="226"/>
      <c r="F1" s="226"/>
      <c r="G1" s="226"/>
      <c r="H1" s="226"/>
      <c r="I1" s="226"/>
      <c r="J1" s="82"/>
      <c r="K1" s="226" t="s">
        <v>110</v>
      </c>
      <c r="L1" s="227"/>
      <c r="M1" s="227"/>
      <c r="N1" s="227"/>
      <c r="O1" s="227"/>
      <c r="P1" s="227"/>
      <c r="Q1" s="227"/>
      <c r="R1" s="227"/>
      <c r="S1" s="226"/>
      <c r="T1" s="225" t="s">
        <v>22</v>
      </c>
      <c r="U1" s="225" t="s">
        <v>22</v>
      </c>
      <c r="V1" s="225" t="s">
        <v>22</v>
      </c>
      <c r="W1" s="225" t="s">
        <v>22</v>
      </c>
      <c r="X1" s="225" t="s">
        <v>22</v>
      </c>
      <c r="Y1" s="225" t="s">
        <v>22</v>
      </c>
      <c r="Z1" s="225" t="s">
        <v>22</v>
      </c>
      <c r="AA1" s="225" t="s">
        <v>22</v>
      </c>
      <c r="AB1" s="225" t="s">
        <v>22</v>
      </c>
      <c r="AC1" s="225" t="s">
        <v>22</v>
      </c>
      <c r="AD1" s="225" t="s">
        <v>22</v>
      </c>
      <c r="AE1" s="225" t="s">
        <v>22</v>
      </c>
      <c r="AF1" s="225" t="s">
        <v>22</v>
      </c>
      <c r="AG1" s="225" t="s">
        <v>22</v>
      </c>
      <c r="AH1" s="225" t="s">
        <v>22</v>
      </c>
      <c r="AI1" s="225" t="s">
        <v>22</v>
      </c>
      <c r="AJ1" s="225" t="s">
        <v>22</v>
      </c>
      <c r="AK1" s="225" t="s">
        <v>22</v>
      </c>
    </row>
    <row r="2" spans="1:37" ht="39.950000000000003" customHeight="1" x14ac:dyDescent="0.25">
      <c r="A2" s="226" t="s">
        <v>276</v>
      </c>
      <c r="B2" s="227"/>
      <c r="C2" s="226"/>
      <c r="D2" s="226"/>
      <c r="E2" s="226"/>
      <c r="F2" s="226"/>
      <c r="G2" s="226"/>
      <c r="H2" s="226"/>
      <c r="I2" s="226"/>
      <c r="J2" s="226"/>
      <c r="K2" s="226"/>
      <c r="L2" s="227"/>
      <c r="M2" s="227"/>
      <c r="N2" s="227"/>
      <c r="O2" s="227"/>
      <c r="P2" s="227"/>
      <c r="Q2" s="227"/>
      <c r="R2" s="227"/>
      <c r="S2" s="227"/>
      <c r="T2" s="225"/>
      <c r="U2" s="225"/>
      <c r="V2" s="225"/>
      <c r="W2" s="225"/>
      <c r="X2" s="225"/>
      <c r="Y2" s="225"/>
      <c r="Z2" s="225"/>
      <c r="AA2" s="225"/>
      <c r="AB2" s="225"/>
      <c r="AC2" s="225"/>
      <c r="AD2" s="225"/>
      <c r="AE2" s="225"/>
      <c r="AF2" s="225"/>
      <c r="AG2" s="225"/>
      <c r="AH2" s="225"/>
      <c r="AI2" s="225"/>
      <c r="AJ2" s="225"/>
      <c r="AK2" s="225"/>
    </row>
    <row r="3" spans="1:37" s="3" customFormat="1" ht="57.2" customHeight="1" x14ac:dyDescent="0.2">
      <c r="A3" s="20" t="s">
        <v>10</v>
      </c>
      <c r="B3" s="21" t="s">
        <v>6</v>
      </c>
      <c r="C3" s="20" t="s">
        <v>21</v>
      </c>
      <c r="D3" s="20" t="s">
        <v>13</v>
      </c>
      <c r="E3" s="21" t="s">
        <v>14</v>
      </c>
      <c r="F3" s="21" t="s">
        <v>15</v>
      </c>
      <c r="G3" s="21" t="s">
        <v>16</v>
      </c>
      <c r="H3" s="21" t="s">
        <v>7</v>
      </c>
      <c r="I3" s="22" t="s">
        <v>11</v>
      </c>
      <c r="J3" s="21" t="s">
        <v>12</v>
      </c>
      <c r="K3" s="39" t="s">
        <v>104</v>
      </c>
      <c r="L3" s="39" t="s">
        <v>105</v>
      </c>
      <c r="M3" s="39" t="s">
        <v>100</v>
      </c>
      <c r="N3" s="39" t="s">
        <v>28</v>
      </c>
      <c r="O3" s="39" t="s">
        <v>101</v>
      </c>
      <c r="P3" s="39" t="s">
        <v>102</v>
      </c>
      <c r="Q3" s="39" t="s">
        <v>103</v>
      </c>
      <c r="R3" s="25" t="s">
        <v>0</v>
      </c>
      <c r="S3" s="26" t="s">
        <v>2</v>
      </c>
      <c r="T3" s="27" t="s">
        <v>1</v>
      </c>
      <c r="U3" s="27" t="s">
        <v>1</v>
      </c>
      <c r="V3" s="27" t="s">
        <v>1</v>
      </c>
      <c r="W3" s="27" t="s">
        <v>1</v>
      </c>
      <c r="X3" s="27" t="s">
        <v>1</v>
      </c>
      <c r="Y3" s="27" t="s">
        <v>1</v>
      </c>
      <c r="Z3" s="27" t="s">
        <v>1</v>
      </c>
      <c r="AA3" s="27" t="s">
        <v>1</v>
      </c>
      <c r="AB3" s="27" t="s">
        <v>1</v>
      </c>
      <c r="AC3" s="27" t="s">
        <v>1</v>
      </c>
      <c r="AD3" s="27" t="s">
        <v>1</v>
      </c>
      <c r="AE3" s="27" t="s">
        <v>1</v>
      </c>
      <c r="AF3" s="27" t="s">
        <v>1</v>
      </c>
      <c r="AG3" s="27" t="s">
        <v>1</v>
      </c>
      <c r="AH3" s="27" t="s">
        <v>1</v>
      </c>
      <c r="AI3" s="27" t="s">
        <v>1</v>
      </c>
      <c r="AJ3" s="27" t="s">
        <v>1</v>
      </c>
      <c r="AK3" s="27" t="s">
        <v>1</v>
      </c>
    </row>
    <row r="4" spans="1:37" ht="39.950000000000003" customHeight="1" x14ac:dyDescent="0.25">
      <c r="A4" s="88">
        <v>1</v>
      </c>
      <c r="B4" s="89" t="s">
        <v>111</v>
      </c>
      <c r="C4" s="167" t="s">
        <v>238</v>
      </c>
      <c r="D4" s="96" t="s">
        <v>123</v>
      </c>
      <c r="E4" s="100">
        <v>1703</v>
      </c>
      <c r="F4" s="104">
        <v>504220643</v>
      </c>
      <c r="G4" s="35" t="s">
        <v>172</v>
      </c>
      <c r="H4" s="35" t="s">
        <v>181</v>
      </c>
      <c r="I4" s="107">
        <v>7.5</v>
      </c>
      <c r="J4" s="8">
        <v>1616</v>
      </c>
      <c r="K4" s="45">
        <f>IF(SUM(T4:AK4)&gt;J4+M4,J4+M4,SUM(T4:AJ4))</f>
        <v>0</v>
      </c>
      <c r="L4" s="45">
        <f>(SUM(T4:AK4))</f>
        <v>0</v>
      </c>
      <c r="M4" s="55"/>
      <c r="N4" s="54">
        <f>ROUND(IF(J4*0.25-0.5&lt;0,0,J4*0.25-0.5),0)-Q4-O4</f>
        <v>404</v>
      </c>
      <c r="O4" s="55"/>
      <c r="P4" s="55"/>
      <c r="Q4" s="55"/>
      <c r="R4" s="13">
        <f>J4+M4+O4+P4-L4</f>
        <v>1616</v>
      </c>
      <c r="S4" s="14" t="str">
        <f t="shared" ref="S4:S38" si="0">IF(R4&lt;0,"ATENÇÃO","OK")</f>
        <v>OK</v>
      </c>
      <c r="T4" s="28"/>
      <c r="U4" s="32"/>
      <c r="V4" s="28"/>
      <c r="W4" s="29"/>
      <c r="X4" s="29"/>
      <c r="Y4" s="29"/>
      <c r="Z4" s="29"/>
      <c r="AA4" s="28"/>
      <c r="AB4" s="28"/>
      <c r="AC4" s="28"/>
      <c r="AD4" s="28"/>
      <c r="AE4" s="28"/>
      <c r="AF4" s="29"/>
      <c r="AG4" s="29"/>
      <c r="AH4" s="29"/>
      <c r="AI4" s="29"/>
      <c r="AJ4" s="29"/>
      <c r="AK4" s="29"/>
    </row>
    <row r="5" spans="1:37" ht="39.950000000000003" customHeight="1" x14ac:dyDescent="0.25">
      <c r="A5" s="90">
        <v>2</v>
      </c>
      <c r="B5" s="91" t="s">
        <v>112</v>
      </c>
      <c r="C5" s="168" t="s">
        <v>239</v>
      </c>
      <c r="D5" s="97" t="s">
        <v>124</v>
      </c>
      <c r="E5" s="101">
        <v>1703</v>
      </c>
      <c r="F5" s="105" t="s">
        <v>139</v>
      </c>
      <c r="G5" s="106" t="s">
        <v>173</v>
      </c>
      <c r="H5" s="106" t="s">
        <v>181</v>
      </c>
      <c r="I5" s="108">
        <v>16.600000000000001</v>
      </c>
      <c r="J5" s="8">
        <v>1154</v>
      </c>
      <c r="K5" s="45">
        <f t="shared" ref="K5:K37" si="1">IF(SUM(T5:AK5)&gt;J5+M5,J5+M5,SUM(T5:AJ5))</f>
        <v>0</v>
      </c>
      <c r="L5" s="45">
        <f t="shared" ref="L5:L37" si="2">(SUM(T5:AK5))</f>
        <v>0</v>
      </c>
      <c r="M5" s="55"/>
      <c r="N5" s="54">
        <f t="shared" ref="N5:N37" si="3">ROUND(IF(J5*0.25-0.5&lt;0,0,J5*0.25-0.5),0)-Q5-O5</f>
        <v>288</v>
      </c>
      <c r="O5" s="55"/>
      <c r="P5" s="55"/>
      <c r="Q5" s="55"/>
      <c r="R5" s="13">
        <f t="shared" ref="R5:R37" si="4">J5+M5+O5+P5-L5</f>
        <v>1154</v>
      </c>
      <c r="S5" s="14" t="str">
        <f>IF(R5&lt;0,"ATENÇÃO","OK")</f>
        <v>OK</v>
      </c>
      <c r="T5" s="28"/>
      <c r="U5" s="32"/>
      <c r="V5" s="28"/>
      <c r="W5" s="29"/>
      <c r="X5" s="29"/>
      <c r="Y5" s="29"/>
      <c r="Z5" s="29"/>
      <c r="AA5" s="28"/>
      <c r="AB5" s="28"/>
      <c r="AC5" s="28"/>
      <c r="AD5" s="28"/>
      <c r="AE5" s="28"/>
      <c r="AF5" s="29"/>
      <c r="AG5" s="29"/>
      <c r="AH5" s="29"/>
      <c r="AI5" s="29"/>
      <c r="AJ5" s="29"/>
      <c r="AK5" s="29"/>
    </row>
    <row r="6" spans="1:37" ht="39.950000000000003" customHeight="1" x14ac:dyDescent="0.25">
      <c r="A6" s="92">
        <v>3</v>
      </c>
      <c r="B6" s="93" t="s">
        <v>113</v>
      </c>
      <c r="C6" s="167" t="s">
        <v>240</v>
      </c>
      <c r="D6" s="96" t="s">
        <v>124</v>
      </c>
      <c r="E6" s="102">
        <v>1703</v>
      </c>
      <c r="F6" s="104" t="s">
        <v>140</v>
      </c>
      <c r="G6" s="35" t="s">
        <v>172</v>
      </c>
      <c r="H6" s="35" t="s">
        <v>181</v>
      </c>
      <c r="I6" s="107">
        <v>5.9</v>
      </c>
      <c r="J6" s="8"/>
      <c r="K6" s="45">
        <f t="shared" si="1"/>
        <v>0</v>
      </c>
      <c r="L6" s="45">
        <f t="shared" si="2"/>
        <v>0</v>
      </c>
      <c r="M6" s="55"/>
      <c r="N6" s="54">
        <f t="shared" si="3"/>
        <v>0</v>
      </c>
      <c r="O6" s="55"/>
      <c r="P6" s="55"/>
      <c r="Q6" s="55"/>
      <c r="R6" s="13">
        <f t="shared" si="4"/>
        <v>0</v>
      </c>
      <c r="S6" s="14" t="str">
        <f t="shared" si="0"/>
        <v>OK</v>
      </c>
      <c r="T6" s="28"/>
      <c r="U6" s="32"/>
      <c r="V6" s="28"/>
      <c r="W6" s="29"/>
      <c r="X6" s="29"/>
      <c r="Y6" s="29"/>
      <c r="Z6" s="29"/>
      <c r="AA6" s="28"/>
      <c r="AB6" s="28"/>
      <c r="AC6" s="28"/>
      <c r="AD6" s="28"/>
      <c r="AE6" s="28"/>
      <c r="AF6" s="29"/>
      <c r="AG6" s="29"/>
      <c r="AH6" s="29"/>
      <c r="AI6" s="29"/>
      <c r="AJ6" s="29"/>
      <c r="AK6" s="29"/>
    </row>
    <row r="7" spans="1:37" ht="39.950000000000003" customHeight="1" x14ac:dyDescent="0.25">
      <c r="A7" s="90">
        <v>4</v>
      </c>
      <c r="B7" s="91" t="s">
        <v>114</v>
      </c>
      <c r="C7" s="168" t="s">
        <v>241</v>
      </c>
      <c r="D7" s="97" t="s">
        <v>125</v>
      </c>
      <c r="E7" s="101">
        <v>1701</v>
      </c>
      <c r="F7" s="105" t="s">
        <v>141</v>
      </c>
      <c r="G7" s="106" t="s">
        <v>173</v>
      </c>
      <c r="H7" s="106" t="s">
        <v>181</v>
      </c>
      <c r="I7" s="108">
        <v>7.7</v>
      </c>
      <c r="J7" s="8"/>
      <c r="K7" s="45">
        <f t="shared" si="1"/>
        <v>0</v>
      </c>
      <c r="L7" s="45">
        <f t="shared" si="2"/>
        <v>0</v>
      </c>
      <c r="M7" s="55"/>
      <c r="N7" s="54">
        <f t="shared" si="3"/>
        <v>0</v>
      </c>
      <c r="O7" s="55"/>
      <c r="P7" s="55"/>
      <c r="Q7" s="55"/>
      <c r="R7" s="13">
        <f t="shared" si="4"/>
        <v>0</v>
      </c>
      <c r="S7" s="14" t="str">
        <f t="shared" si="0"/>
        <v>OK</v>
      </c>
      <c r="T7" s="28"/>
      <c r="U7" s="32"/>
      <c r="V7" s="28"/>
      <c r="W7" s="29"/>
      <c r="X7" s="29"/>
      <c r="Y7" s="29"/>
      <c r="Z7" s="29"/>
      <c r="AA7" s="28"/>
      <c r="AB7" s="28"/>
      <c r="AC7" s="28"/>
      <c r="AD7" s="28"/>
      <c r="AE7" s="28"/>
      <c r="AF7" s="29"/>
      <c r="AG7" s="29"/>
      <c r="AH7" s="29"/>
      <c r="AI7" s="29"/>
      <c r="AJ7" s="29"/>
      <c r="AK7" s="29"/>
    </row>
    <row r="8" spans="1:37" ht="39.950000000000003" customHeight="1" x14ac:dyDescent="0.25">
      <c r="A8" s="92">
        <v>5</v>
      </c>
      <c r="B8" s="93" t="s">
        <v>114</v>
      </c>
      <c r="C8" s="167" t="s">
        <v>242</v>
      </c>
      <c r="D8" s="96" t="s">
        <v>125</v>
      </c>
      <c r="E8" s="102">
        <v>1701</v>
      </c>
      <c r="F8" s="104" t="s">
        <v>142</v>
      </c>
      <c r="G8" s="35" t="s">
        <v>174</v>
      </c>
      <c r="H8" s="35" t="s">
        <v>181</v>
      </c>
      <c r="I8" s="107">
        <v>15.99</v>
      </c>
      <c r="J8" s="8">
        <v>40</v>
      </c>
      <c r="K8" s="45">
        <f t="shared" si="1"/>
        <v>0</v>
      </c>
      <c r="L8" s="45">
        <f t="shared" si="2"/>
        <v>0</v>
      </c>
      <c r="M8" s="55"/>
      <c r="N8" s="54">
        <f t="shared" si="3"/>
        <v>10</v>
      </c>
      <c r="O8" s="55"/>
      <c r="P8" s="55"/>
      <c r="Q8" s="55"/>
      <c r="R8" s="13">
        <f t="shared" si="4"/>
        <v>40</v>
      </c>
      <c r="S8" s="14" t="str">
        <f t="shared" si="0"/>
        <v>OK</v>
      </c>
      <c r="T8" s="28"/>
      <c r="U8" s="32"/>
      <c r="V8" s="28"/>
      <c r="W8" s="29"/>
      <c r="X8" s="29"/>
      <c r="Y8" s="29"/>
      <c r="Z8" s="29"/>
      <c r="AA8" s="28"/>
      <c r="AB8" s="28"/>
      <c r="AC8" s="28"/>
      <c r="AD8" s="28"/>
      <c r="AE8" s="28"/>
      <c r="AF8" s="29"/>
      <c r="AG8" s="29"/>
      <c r="AH8" s="29"/>
      <c r="AI8" s="29"/>
      <c r="AJ8" s="29"/>
      <c r="AK8" s="29"/>
    </row>
    <row r="9" spans="1:37" ht="39.950000000000003" customHeight="1" x14ac:dyDescent="0.25">
      <c r="A9" s="90">
        <v>6</v>
      </c>
      <c r="B9" s="91" t="s">
        <v>114</v>
      </c>
      <c r="C9" s="168" t="s">
        <v>243</v>
      </c>
      <c r="D9" s="97" t="s">
        <v>125</v>
      </c>
      <c r="E9" s="101">
        <v>1701</v>
      </c>
      <c r="F9" s="105" t="s">
        <v>143</v>
      </c>
      <c r="G9" s="106" t="s">
        <v>173</v>
      </c>
      <c r="H9" s="106" t="s">
        <v>181</v>
      </c>
      <c r="I9" s="108">
        <v>6.85</v>
      </c>
      <c r="J9" s="8"/>
      <c r="K9" s="45">
        <f t="shared" si="1"/>
        <v>0</v>
      </c>
      <c r="L9" s="45">
        <f t="shared" si="2"/>
        <v>0</v>
      </c>
      <c r="M9" s="55"/>
      <c r="N9" s="54">
        <f t="shared" si="3"/>
        <v>0</v>
      </c>
      <c r="O9" s="55"/>
      <c r="P9" s="55"/>
      <c r="Q9" s="55"/>
      <c r="R9" s="13">
        <f t="shared" si="4"/>
        <v>0</v>
      </c>
      <c r="S9" s="14" t="str">
        <f t="shared" si="0"/>
        <v>OK</v>
      </c>
      <c r="T9" s="28"/>
      <c r="U9" s="32"/>
      <c r="V9" s="28"/>
      <c r="W9" s="29"/>
      <c r="X9" s="29"/>
      <c r="Y9" s="29"/>
      <c r="Z9" s="29"/>
      <c r="AA9" s="28"/>
      <c r="AB9" s="28"/>
      <c r="AC9" s="28"/>
      <c r="AD9" s="28"/>
      <c r="AE9" s="28"/>
      <c r="AF9" s="29"/>
      <c r="AG9" s="29"/>
      <c r="AH9" s="29"/>
      <c r="AI9" s="29"/>
      <c r="AJ9" s="29"/>
      <c r="AK9" s="29"/>
    </row>
    <row r="10" spans="1:37" ht="39.950000000000003" customHeight="1" x14ac:dyDescent="0.25">
      <c r="A10" s="92">
        <v>7</v>
      </c>
      <c r="B10" s="93" t="s">
        <v>115</v>
      </c>
      <c r="C10" s="167" t="s">
        <v>244</v>
      </c>
      <c r="D10" s="96" t="s">
        <v>126</v>
      </c>
      <c r="E10" s="102">
        <v>1801</v>
      </c>
      <c r="F10" s="104" t="s">
        <v>144</v>
      </c>
      <c r="G10" s="35" t="s">
        <v>175</v>
      </c>
      <c r="H10" s="35" t="s">
        <v>181</v>
      </c>
      <c r="I10" s="107">
        <v>2.59</v>
      </c>
      <c r="J10" s="8">
        <v>1256</v>
      </c>
      <c r="K10" s="45">
        <f t="shared" si="1"/>
        <v>0</v>
      </c>
      <c r="L10" s="45">
        <f t="shared" si="2"/>
        <v>0</v>
      </c>
      <c r="M10" s="55"/>
      <c r="N10" s="54">
        <f t="shared" si="3"/>
        <v>314</v>
      </c>
      <c r="O10" s="55"/>
      <c r="P10" s="55"/>
      <c r="Q10" s="55"/>
      <c r="R10" s="13">
        <f t="shared" si="4"/>
        <v>1256</v>
      </c>
      <c r="S10" s="14" t="str">
        <f t="shared" si="0"/>
        <v>OK</v>
      </c>
      <c r="T10" s="28"/>
      <c r="U10" s="32"/>
      <c r="V10" s="28"/>
      <c r="W10" s="29"/>
      <c r="X10" s="29"/>
      <c r="Y10" s="29"/>
      <c r="Z10" s="29"/>
      <c r="AA10" s="28"/>
      <c r="AB10" s="28"/>
      <c r="AC10" s="28"/>
      <c r="AD10" s="28"/>
      <c r="AE10" s="28"/>
      <c r="AF10" s="29"/>
      <c r="AG10" s="29"/>
      <c r="AH10" s="29"/>
      <c r="AI10" s="29"/>
      <c r="AJ10" s="29"/>
      <c r="AK10" s="29"/>
    </row>
    <row r="11" spans="1:37" ht="39.950000000000003" customHeight="1" x14ac:dyDescent="0.25">
      <c r="A11" s="90">
        <v>8</v>
      </c>
      <c r="B11" s="91" t="s">
        <v>116</v>
      </c>
      <c r="C11" s="168" t="s">
        <v>245</v>
      </c>
      <c r="D11" s="97" t="s">
        <v>127</v>
      </c>
      <c r="E11" s="101">
        <v>1807</v>
      </c>
      <c r="F11" s="105" t="s">
        <v>145</v>
      </c>
      <c r="G11" s="106" t="s">
        <v>174</v>
      </c>
      <c r="H11" s="106" t="s">
        <v>181</v>
      </c>
      <c r="I11" s="108">
        <v>51.7</v>
      </c>
      <c r="J11" s="8">
        <v>12</v>
      </c>
      <c r="K11" s="45">
        <f t="shared" si="1"/>
        <v>0</v>
      </c>
      <c r="L11" s="45">
        <f t="shared" si="2"/>
        <v>0</v>
      </c>
      <c r="M11" s="55"/>
      <c r="N11" s="54">
        <f t="shared" si="3"/>
        <v>3</v>
      </c>
      <c r="O11" s="55"/>
      <c r="P11" s="55"/>
      <c r="Q11" s="55"/>
      <c r="R11" s="13">
        <f t="shared" si="4"/>
        <v>12</v>
      </c>
      <c r="S11" s="14" t="str">
        <f t="shared" si="0"/>
        <v>OK</v>
      </c>
      <c r="T11" s="28"/>
      <c r="U11" s="32"/>
      <c r="V11" s="28"/>
      <c r="W11" s="29"/>
      <c r="X11" s="29"/>
      <c r="Y11" s="29"/>
      <c r="Z11" s="32"/>
      <c r="AA11" s="28"/>
      <c r="AB11" s="28"/>
      <c r="AC11" s="28"/>
      <c r="AD11" s="28"/>
      <c r="AE11" s="28"/>
      <c r="AF11" s="29"/>
      <c r="AG11" s="29"/>
      <c r="AH11" s="29"/>
      <c r="AI11" s="29"/>
      <c r="AJ11" s="29"/>
      <c r="AK11" s="29"/>
    </row>
    <row r="12" spans="1:37" ht="39.950000000000003" customHeight="1" x14ac:dyDescent="0.25">
      <c r="A12" s="88">
        <v>9</v>
      </c>
      <c r="B12" s="89" t="s">
        <v>116</v>
      </c>
      <c r="C12" s="167" t="s">
        <v>246</v>
      </c>
      <c r="D12" s="96" t="s">
        <v>128</v>
      </c>
      <c r="E12" s="100">
        <v>1807</v>
      </c>
      <c r="F12" s="104" t="s">
        <v>146</v>
      </c>
      <c r="G12" s="35" t="s">
        <v>174</v>
      </c>
      <c r="H12" s="35" t="s">
        <v>181</v>
      </c>
      <c r="I12" s="107">
        <v>77</v>
      </c>
      <c r="J12" s="8"/>
      <c r="K12" s="45">
        <f t="shared" si="1"/>
        <v>0</v>
      </c>
      <c r="L12" s="45">
        <f t="shared" si="2"/>
        <v>0</v>
      </c>
      <c r="M12" s="55"/>
      <c r="N12" s="54">
        <f t="shared" si="3"/>
        <v>0</v>
      </c>
      <c r="O12" s="55"/>
      <c r="P12" s="55"/>
      <c r="Q12" s="55"/>
      <c r="R12" s="13">
        <f t="shared" si="4"/>
        <v>0</v>
      </c>
      <c r="S12" s="14" t="str">
        <f t="shared" si="0"/>
        <v>OK</v>
      </c>
      <c r="T12" s="28"/>
      <c r="U12" s="32"/>
      <c r="V12" s="28"/>
      <c r="W12" s="29"/>
      <c r="X12" s="29"/>
      <c r="Y12" s="29"/>
      <c r="Z12" s="29"/>
      <c r="AA12" s="28"/>
      <c r="AB12" s="28"/>
      <c r="AC12" s="28"/>
      <c r="AD12" s="28"/>
      <c r="AE12" s="28"/>
      <c r="AF12" s="29"/>
      <c r="AG12" s="29"/>
      <c r="AH12" s="29"/>
      <c r="AI12" s="29"/>
      <c r="AJ12" s="29"/>
      <c r="AK12" s="29"/>
    </row>
    <row r="13" spans="1:37" ht="39.950000000000003" customHeight="1" x14ac:dyDescent="0.25">
      <c r="A13" s="90">
        <v>10</v>
      </c>
      <c r="B13" s="91" t="s">
        <v>116</v>
      </c>
      <c r="C13" s="168" t="s">
        <v>247</v>
      </c>
      <c r="D13" s="97" t="s">
        <v>129</v>
      </c>
      <c r="E13" s="101">
        <v>1801</v>
      </c>
      <c r="F13" s="105" t="s">
        <v>147</v>
      </c>
      <c r="G13" s="106" t="s">
        <v>174</v>
      </c>
      <c r="H13" s="106" t="s">
        <v>181</v>
      </c>
      <c r="I13" s="108">
        <v>22.26</v>
      </c>
      <c r="J13" s="8">
        <v>64</v>
      </c>
      <c r="K13" s="45">
        <f t="shared" si="1"/>
        <v>0</v>
      </c>
      <c r="L13" s="45">
        <f t="shared" si="2"/>
        <v>0</v>
      </c>
      <c r="M13" s="55"/>
      <c r="N13" s="54">
        <f t="shared" si="3"/>
        <v>16</v>
      </c>
      <c r="O13" s="55"/>
      <c r="P13" s="55"/>
      <c r="Q13" s="55"/>
      <c r="R13" s="13">
        <f t="shared" si="4"/>
        <v>64</v>
      </c>
      <c r="S13" s="14" t="str">
        <f t="shared" si="0"/>
        <v>OK</v>
      </c>
      <c r="T13" s="28"/>
      <c r="U13" s="32"/>
      <c r="V13" s="28"/>
      <c r="W13" s="29"/>
      <c r="X13" s="29"/>
      <c r="Y13" s="29"/>
      <c r="Z13" s="29"/>
      <c r="AA13" s="28"/>
      <c r="AB13" s="28"/>
      <c r="AC13" s="28"/>
      <c r="AD13" s="28"/>
      <c r="AE13" s="28"/>
      <c r="AF13" s="29"/>
      <c r="AG13" s="29"/>
      <c r="AH13" s="29"/>
      <c r="AI13" s="29"/>
      <c r="AJ13" s="29"/>
      <c r="AK13" s="29"/>
    </row>
    <row r="14" spans="1:37" ht="56.25" customHeight="1" x14ac:dyDescent="0.25">
      <c r="A14" s="88">
        <v>11</v>
      </c>
      <c r="B14" s="89" t="s">
        <v>114</v>
      </c>
      <c r="C14" s="167" t="s">
        <v>248</v>
      </c>
      <c r="D14" s="96" t="s">
        <v>125</v>
      </c>
      <c r="E14" s="100">
        <v>1801</v>
      </c>
      <c r="F14" s="104" t="s">
        <v>148</v>
      </c>
      <c r="G14" s="35" t="s">
        <v>174</v>
      </c>
      <c r="H14" s="35" t="s">
        <v>181</v>
      </c>
      <c r="I14" s="107">
        <v>13.49</v>
      </c>
      <c r="J14" s="8">
        <v>136</v>
      </c>
      <c r="K14" s="45">
        <f t="shared" si="1"/>
        <v>0</v>
      </c>
      <c r="L14" s="45">
        <f t="shared" si="2"/>
        <v>0</v>
      </c>
      <c r="M14" s="55"/>
      <c r="N14" s="54">
        <f t="shared" si="3"/>
        <v>34</v>
      </c>
      <c r="O14" s="55"/>
      <c r="P14" s="55"/>
      <c r="Q14" s="55"/>
      <c r="R14" s="13">
        <f t="shared" si="4"/>
        <v>136</v>
      </c>
      <c r="S14" s="14" t="str">
        <f t="shared" si="0"/>
        <v>OK</v>
      </c>
      <c r="T14" s="28"/>
      <c r="U14" s="32"/>
      <c r="V14" s="28"/>
      <c r="W14" s="29"/>
      <c r="X14" s="31"/>
      <c r="Y14" s="30"/>
      <c r="Z14" s="29"/>
      <c r="AA14" s="28"/>
      <c r="AB14" s="28"/>
      <c r="AC14" s="28"/>
      <c r="AD14" s="28"/>
      <c r="AE14" s="28"/>
      <c r="AF14" s="29"/>
      <c r="AG14" s="29"/>
      <c r="AH14" s="29"/>
      <c r="AI14" s="29"/>
      <c r="AJ14" s="29"/>
      <c r="AK14" s="29"/>
    </row>
    <row r="15" spans="1:37" ht="39.950000000000003" customHeight="1" x14ac:dyDescent="0.25">
      <c r="A15" s="90">
        <v>12</v>
      </c>
      <c r="B15" s="91" t="s">
        <v>114</v>
      </c>
      <c r="C15" s="168" t="s">
        <v>249</v>
      </c>
      <c r="D15" s="97" t="s">
        <v>125</v>
      </c>
      <c r="E15" s="101">
        <v>1801</v>
      </c>
      <c r="F15" s="105" t="s">
        <v>149</v>
      </c>
      <c r="G15" s="106" t="s">
        <v>173</v>
      </c>
      <c r="H15" s="106" t="s">
        <v>181</v>
      </c>
      <c r="I15" s="108">
        <v>2.79</v>
      </c>
      <c r="J15" s="8"/>
      <c r="K15" s="45">
        <f t="shared" si="1"/>
        <v>0</v>
      </c>
      <c r="L15" s="45">
        <f t="shared" si="2"/>
        <v>0</v>
      </c>
      <c r="M15" s="55"/>
      <c r="N15" s="54">
        <f t="shared" si="3"/>
        <v>0</v>
      </c>
      <c r="O15" s="55"/>
      <c r="P15" s="55"/>
      <c r="Q15" s="55"/>
      <c r="R15" s="13">
        <f t="shared" si="4"/>
        <v>0</v>
      </c>
      <c r="S15" s="14" t="str">
        <f t="shared" si="0"/>
        <v>OK</v>
      </c>
      <c r="T15" s="28"/>
      <c r="U15" s="32"/>
      <c r="V15" s="28"/>
      <c r="W15" s="29"/>
      <c r="X15" s="31"/>
      <c r="Y15" s="30"/>
      <c r="Z15" s="29"/>
      <c r="AA15" s="28"/>
      <c r="AB15" s="28"/>
      <c r="AC15" s="28"/>
      <c r="AD15" s="28"/>
      <c r="AE15" s="28"/>
      <c r="AF15" s="29"/>
      <c r="AG15" s="29"/>
      <c r="AH15" s="29"/>
      <c r="AI15" s="29"/>
      <c r="AJ15" s="29"/>
      <c r="AK15" s="29"/>
    </row>
    <row r="16" spans="1:37" ht="39.950000000000003" customHeight="1" x14ac:dyDescent="0.25">
      <c r="A16" s="88">
        <v>13</v>
      </c>
      <c r="B16" s="89" t="s">
        <v>114</v>
      </c>
      <c r="C16" s="167" t="s">
        <v>250</v>
      </c>
      <c r="D16" s="96" t="s">
        <v>125</v>
      </c>
      <c r="E16" s="100">
        <v>1801</v>
      </c>
      <c r="F16" s="104" t="s">
        <v>150</v>
      </c>
      <c r="G16" s="35" t="s">
        <v>173</v>
      </c>
      <c r="H16" s="35" t="s">
        <v>181</v>
      </c>
      <c r="I16" s="107">
        <v>2.98</v>
      </c>
      <c r="J16" s="8">
        <v>600</v>
      </c>
      <c r="K16" s="45">
        <f t="shared" si="1"/>
        <v>0</v>
      </c>
      <c r="L16" s="45">
        <f t="shared" si="2"/>
        <v>0</v>
      </c>
      <c r="M16" s="55"/>
      <c r="N16" s="54">
        <f t="shared" si="3"/>
        <v>150</v>
      </c>
      <c r="O16" s="55"/>
      <c r="P16" s="55"/>
      <c r="Q16" s="55"/>
      <c r="R16" s="13">
        <f t="shared" si="4"/>
        <v>600</v>
      </c>
      <c r="S16" s="14" t="str">
        <f t="shared" si="0"/>
        <v>OK</v>
      </c>
      <c r="T16" s="28"/>
      <c r="U16" s="32"/>
      <c r="V16" s="28"/>
      <c r="W16" s="29"/>
      <c r="X16" s="31"/>
      <c r="Y16" s="30"/>
      <c r="Z16" s="29"/>
      <c r="AA16" s="28"/>
      <c r="AB16" s="28"/>
      <c r="AC16" s="28"/>
      <c r="AD16" s="28"/>
      <c r="AE16" s="28"/>
      <c r="AF16" s="29"/>
      <c r="AG16" s="29"/>
      <c r="AH16" s="29"/>
      <c r="AI16" s="29"/>
      <c r="AJ16" s="29"/>
      <c r="AK16" s="29"/>
    </row>
    <row r="17" spans="1:37" ht="39.950000000000003" customHeight="1" x14ac:dyDescent="0.25">
      <c r="A17" s="90">
        <v>14</v>
      </c>
      <c r="B17" s="91" t="s">
        <v>116</v>
      </c>
      <c r="C17" s="168" t="s">
        <v>251</v>
      </c>
      <c r="D17" s="97" t="s">
        <v>130</v>
      </c>
      <c r="E17" s="101">
        <v>1801</v>
      </c>
      <c r="F17" s="105" t="s">
        <v>151</v>
      </c>
      <c r="G17" s="106" t="s">
        <v>176</v>
      </c>
      <c r="H17" s="106" t="s">
        <v>181</v>
      </c>
      <c r="I17" s="108">
        <v>2.2000000000000002</v>
      </c>
      <c r="J17" s="8">
        <v>508</v>
      </c>
      <c r="K17" s="45">
        <f t="shared" si="1"/>
        <v>0</v>
      </c>
      <c r="L17" s="45">
        <f t="shared" si="2"/>
        <v>0</v>
      </c>
      <c r="M17" s="55"/>
      <c r="N17" s="54">
        <f t="shared" si="3"/>
        <v>127</v>
      </c>
      <c r="O17" s="55"/>
      <c r="P17" s="55"/>
      <c r="Q17" s="55"/>
      <c r="R17" s="13">
        <f t="shared" si="4"/>
        <v>508</v>
      </c>
      <c r="S17" s="14" t="str">
        <f t="shared" si="0"/>
        <v>OK</v>
      </c>
      <c r="T17" s="28"/>
      <c r="U17" s="32"/>
      <c r="V17" s="28"/>
      <c r="W17" s="29"/>
      <c r="X17" s="31"/>
      <c r="Y17" s="30"/>
      <c r="Z17" s="29"/>
      <c r="AA17" s="28"/>
      <c r="AB17" s="28"/>
      <c r="AC17" s="28"/>
      <c r="AD17" s="28"/>
      <c r="AE17" s="28"/>
      <c r="AF17" s="29"/>
      <c r="AG17" s="29"/>
      <c r="AH17" s="29"/>
      <c r="AI17" s="29"/>
      <c r="AJ17" s="29"/>
      <c r="AK17" s="29"/>
    </row>
    <row r="18" spans="1:37" ht="39.950000000000003" customHeight="1" x14ac:dyDescent="0.25">
      <c r="A18" s="88">
        <v>15</v>
      </c>
      <c r="B18" s="89" t="s">
        <v>114</v>
      </c>
      <c r="C18" s="167" t="s">
        <v>252</v>
      </c>
      <c r="D18" s="96" t="s">
        <v>125</v>
      </c>
      <c r="E18" s="100">
        <v>1801</v>
      </c>
      <c r="F18" s="104" t="s">
        <v>152</v>
      </c>
      <c r="G18" s="35" t="s">
        <v>176</v>
      </c>
      <c r="H18" s="35" t="s">
        <v>181</v>
      </c>
      <c r="I18" s="107">
        <v>3.99</v>
      </c>
      <c r="J18" s="8">
        <v>220</v>
      </c>
      <c r="K18" s="45">
        <f t="shared" si="1"/>
        <v>0</v>
      </c>
      <c r="L18" s="45">
        <f t="shared" si="2"/>
        <v>0</v>
      </c>
      <c r="M18" s="55"/>
      <c r="N18" s="54">
        <f t="shared" si="3"/>
        <v>55</v>
      </c>
      <c r="O18" s="55"/>
      <c r="P18" s="55"/>
      <c r="Q18" s="55"/>
      <c r="R18" s="13">
        <f t="shared" si="4"/>
        <v>220</v>
      </c>
      <c r="S18" s="14" t="str">
        <f t="shared" si="0"/>
        <v>OK</v>
      </c>
      <c r="T18" s="28"/>
      <c r="U18" s="32"/>
      <c r="V18" s="28"/>
      <c r="W18" s="29"/>
      <c r="X18" s="31"/>
      <c r="Y18" s="30"/>
      <c r="Z18" s="29"/>
      <c r="AA18" s="28"/>
      <c r="AB18" s="28"/>
      <c r="AC18" s="28"/>
      <c r="AD18" s="28"/>
      <c r="AE18" s="28"/>
      <c r="AF18" s="29"/>
      <c r="AG18" s="29"/>
      <c r="AH18" s="29"/>
      <c r="AI18" s="29"/>
      <c r="AJ18" s="29"/>
      <c r="AK18" s="29"/>
    </row>
    <row r="19" spans="1:37" ht="39.950000000000003" customHeight="1" x14ac:dyDescent="0.25">
      <c r="A19" s="90">
        <v>16</v>
      </c>
      <c r="B19" s="91" t="s">
        <v>114</v>
      </c>
      <c r="C19" s="168" t="s">
        <v>253</v>
      </c>
      <c r="D19" s="97" t="s">
        <v>125</v>
      </c>
      <c r="E19" s="101">
        <v>1801</v>
      </c>
      <c r="F19" s="105" t="s">
        <v>153</v>
      </c>
      <c r="G19" s="106" t="s">
        <v>176</v>
      </c>
      <c r="H19" s="106" t="s">
        <v>181</v>
      </c>
      <c r="I19" s="108">
        <v>3.6</v>
      </c>
      <c r="J19" s="8"/>
      <c r="K19" s="45">
        <f t="shared" si="1"/>
        <v>0</v>
      </c>
      <c r="L19" s="45">
        <f t="shared" si="2"/>
        <v>0</v>
      </c>
      <c r="M19" s="55"/>
      <c r="N19" s="54">
        <f t="shared" si="3"/>
        <v>0</v>
      </c>
      <c r="O19" s="55"/>
      <c r="P19" s="55"/>
      <c r="Q19" s="55"/>
      <c r="R19" s="13">
        <f t="shared" si="4"/>
        <v>0</v>
      </c>
      <c r="S19" s="14" t="str">
        <f t="shared" si="0"/>
        <v>OK</v>
      </c>
      <c r="T19" s="28"/>
      <c r="U19" s="32"/>
      <c r="V19" s="28"/>
      <c r="W19" s="29"/>
      <c r="X19" s="31"/>
      <c r="Y19" s="30"/>
      <c r="Z19" s="29"/>
      <c r="AA19" s="28"/>
      <c r="AB19" s="28"/>
      <c r="AC19" s="28"/>
      <c r="AD19" s="28"/>
      <c r="AE19" s="28"/>
      <c r="AF19" s="29"/>
      <c r="AG19" s="29"/>
      <c r="AH19" s="29"/>
      <c r="AI19" s="29"/>
      <c r="AJ19" s="29"/>
      <c r="AK19" s="29"/>
    </row>
    <row r="20" spans="1:37" ht="39.950000000000003" customHeight="1" x14ac:dyDescent="0.25">
      <c r="A20" s="88">
        <v>17</v>
      </c>
      <c r="B20" s="89" t="s">
        <v>114</v>
      </c>
      <c r="C20" s="167" t="s">
        <v>254</v>
      </c>
      <c r="D20" s="96" t="s">
        <v>131</v>
      </c>
      <c r="E20" s="100">
        <v>1801</v>
      </c>
      <c r="F20" s="104" t="s">
        <v>154</v>
      </c>
      <c r="G20" s="35" t="s">
        <v>173</v>
      </c>
      <c r="H20" s="35" t="s">
        <v>181</v>
      </c>
      <c r="I20" s="107">
        <v>8.5299999999999994</v>
      </c>
      <c r="J20" s="8">
        <v>24</v>
      </c>
      <c r="K20" s="45">
        <f t="shared" si="1"/>
        <v>0</v>
      </c>
      <c r="L20" s="45">
        <f t="shared" si="2"/>
        <v>0</v>
      </c>
      <c r="M20" s="55"/>
      <c r="N20" s="54">
        <f t="shared" si="3"/>
        <v>6</v>
      </c>
      <c r="O20" s="55"/>
      <c r="P20" s="55"/>
      <c r="Q20" s="55"/>
      <c r="R20" s="13">
        <f t="shared" si="4"/>
        <v>24</v>
      </c>
      <c r="S20" s="14" t="str">
        <f t="shared" si="0"/>
        <v>OK</v>
      </c>
      <c r="T20" s="28"/>
      <c r="U20" s="32"/>
      <c r="V20" s="28"/>
      <c r="W20" s="29"/>
      <c r="X20" s="31"/>
      <c r="Y20" s="30"/>
      <c r="Z20" s="29"/>
      <c r="AA20" s="28"/>
      <c r="AB20" s="28"/>
      <c r="AC20" s="28"/>
      <c r="AD20" s="28"/>
      <c r="AE20" s="28"/>
      <c r="AF20" s="29"/>
      <c r="AG20" s="29"/>
      <c r="AH20" s="29"/>
      <c r="AI20" s="29"/>
      <c r="AJ20" s="29"/>
      <c r="AK20" s="29"/>
    </row>
    <row r="21" spans="1:37" ht="39.950000000000003" customHeight="1" x14ac:dyDescent="0.25">
      <c r="A21" s="90">
        <v>18</v>
      </c>
      <c r="B21" s="91" t="s">
        <v>117</v>
      </c>
      <c r="C21" s="168" t="s">
        <v>255</v>
      </c>
      <c r="D21" s="97" t="s">
        <v>130</v>
      </c>
      <c r="E21" s="101">
        <v>1801</v>
      </c>
      <c r="F21" s="105" t="s">
        <v>155</v>
      </c>
      <c r="G21" s="106" t="s">
        <v>173</v>
      </c>
      <c r="H21" s="106" t="s">
        <v>181</v>
      </c>
      <c r="I21" s="108">
        <v>1.69</v>
      </c>
      <c r="J21" s="8">
        <v>210</v>
      </c>
      <c r="K21" s="45">
        <f t="shared" si="1"/>
        <v>0</v>
      </c>
      <c r="L21" s="45">
        <f t="shared" si="2"/>
        <v>0</v>
      </c>
      <c r="M21" s="55"/>
      <c r="N21" s="54">
        <f t="shared" si="3"/>
        <v>52</v>
      </c>
      <c r="O21" s="55"/>
      <c r="P21" s="55"/>
      <c r="Q21" s="55"/>
      <c r="R21" s="13">
        <f t="shared" si="4"/>
        <v>210</v>
      </c>
      <c r="S21" s="14" t="str">
        <f t="shared" si="0"/>
        <v>OK</v>
      </c>
      <c r="T21" s="28"/>
      <c r="U21" s="32"/>
      <c r="V21" s="28"/>
      <c r="W21" s="29"/>
      <c r="X21" s="31"/>
      <c r="Y21" s="30"/>
      <c r="Z21" s="29"/>
      <c r="AA21" s="28"/>
      <c r="AB21" s="28"/>
      <c r="AC21" s="28"/>
      <c r="AD21" s="28"/>
      <c r="AE21" s="28"/>
      <c r="AF21" s="29"/>
      <c r="AG21" s="29"/>
      <c r="AH21" s="29"/>
      <c r="AI21" s="29"/>
      <c r="AJ21" s="29"/>
      <c r="AK21" s="29"/>
    </row>
    <row r="22" spans="1:37" ht="39.950000000000003" customHeight="1" x14ac:dyDescent="0.25">
      <c r="A22" s="88">
        <v>19</v>
      </c>
      <c r="B22" s="89" t="s">
        <v>118</v>
      </c>
      <c r="C22" s="167" t="s">
        <v>256</v>
      </c>
      <c r="D22" s="96" t="s">
        <v>132</v>
      </c>
      <c r="E22" s="100">
        <v>1808</v>
      </c>
      <c r="F22" s="104" t="s">
        <v>156</v>
      </c>
      <c r="G22" s="35" t="s">
        <v>173</v>
      </c>
      <c r="H22" s="35" t="s">
        <v>181</v>
      </c>
      <c r="I22" s="107">
        <v>4</v>
      </c>
      <c r="J22" s="8">
        <v>100</v>
      </c>
      <c r="K22" s="45">
        <f t="shared" si="1"/>
        <v>0</v>
      </c>
      <c r="L22" s="45">
        <f t="shared" si="2"/>
        <v>0</v>
      </c>
      <c r="M22" s="55"/>
      <c r="N22" s="54">
        <f t="shared" si="3"/>
        <v>25</v>
      </c>
      <c r="O22" s="55"/>
      <c r="P22" s="55"/>
      <c r="Q22" s="55"/>
      <c r="R22" s="13">
        <f t="shared" si="4"/>
        <v>100</v>
      </c>
      <c r="S22" s="14" t="str">
        <f t="shared" si="0"/>
        <v>OK</v>
      </c>
      <c r="T22" s="28"/>
      <c r="U22" s="32"/>
      <c r="V22" s="28"/>
      <c r="W22" s="29"/>
      <c r="X22" s="31"/>
      <c r="Y22" s="30"/>
      <c r="Z22" s="29"/>
      <c r="AA22" s="28"/>
      <c r="AB22" s="28"/>
      <c r="AC22" s="28"/>
      <c r="AD22" s="28"/>
      <c r="AE22" s="28"/>
      <c r="AF22" s="29"/>
      <c r="AG22" s="29"/>
      <c r="AH22" s="29"/>
      <c r="AI22" s="29"/>
      <c r="AJ22" s="29"/>
      <c r="AK22" s="29"/>
    </row>
    <row r="23" spans="1:37" ht="39.950000000000003" customHeight="1" x14ac:dyDescent="0.25">
      <c r="A23" s="90">
        <v>20</v>
      </c>
      <c r="B23" s="91" t="s">
        <v>114</v>
      </c>
      <c r="C23" s="168" t="s">
        <v>257</v>
      </c>
      <c r="D23" s="97" t="s">
        <v>125</v>
      </c>
      <c r="E23" s="101">
        <v>1801</v>
      </c>
      <c r="F23" s="105" t="s">
        <v>157</v>
      </c>
      <c r="G23" s="106" t="s">
        <v>176</v>
      </c>
      <c r="H23" s="106" t="s">
        <v>181</v>
      </c>
      <c r="I23" s="108">
        <v>3.49</v>
      </c>
      <c r="J23" s="8">
        <v>50</v>
      </c>
      <c r="K23" s="45">
        <f t="shared" si="1"/>
        <v>0</v>
      </c>
      <c r="L23" s="45">
        <f t="shared" si="2"/>
        <v>0</v>
      </c>
      <c r="M23" s="55"/>
      <c r="N23" s="54">
        <f t="shared" si="3"/>
        <v>12</v>
      </c>
      <c r="O23" s="55"/>
      <c r="P23" s="55"/>
      <c r="Q23" s="55"/>
      <c r="R23" s="13">
        <f t="shared" si="4"/>
        <v>50</v>
      </c>
      <c r="S23" s="14" t="str">
        <f t="shared" si="0"/>
        <v>OK</v>
      </c>
      <c r="T23" s="28"/>
      <c r="U23" s="32"/>
      <c r="V23" s="28"/>
      <c r="W23" s="29"/>
      <c r="X23" s="31"/>
      <c r="Y23" s="30"/>
      <c r="Z23" s="29"/>
      <c r="AA23" s="28"/>
      <c r="AB23" s="28"/>
      <c r="AC23" s="28"/>
      <c r="AD23" s="28"/>
      <c r="AE23" s="28"/>
      <c r="AF23" s="29"/>
      <c r="AG23" s="29"/>
      <c r="AH23" s="29"/>
      <c r="AI23" s="29"/>
      <c r="AJ23" s="29"/>
      <c r="AK23" s="29"/>
    </row>
    <row r="24" spans="1:37" ht="39.950000000000003" customHeight="1" x14ac:dyDescent="0.25">
      <c r="A24" s="88">
        <v>21</v>
      </c>
      <c r="B24" s="89" t="s">
        <v>119</v>
      </c>
      <c r="C24" s="167" t="s">
        <v>258</v>
      </c>
      <c r="D24" s="96" t="s">
        <v>133</v>
      </c>
      <c r="E24" s="100">
        <v>2502</v>
      </c>
      <c r="F24" s="104" t="s">
        <v>158</v>
      </c>
      <c r="G24" s="35" t="s">
        <v>177</v>
      </c>
      <c r="H24" s="35" t="s">
        <v>181</v>
      </c>
      <c r="I24" s="107">
        <v>48.9</v>
      </c>
      <c r="J24" s="8">
        <v>100</v>
      </c>
      <c r="K24" s="45">
        <f t="shared" si="1"/>
        <v>0</v>
      </c>
      <c r="L24" s="45">
        <f t="shared" si="2"/>
        <v>0</v>
      </c>
      <c r="M24" s="55"/>
      <c r="N24" s="54">
        <f t="shared" si="3"/>
        <v>25</v>
      </c>
      <c r="O24" s="55"/>
      <c r="P24" s="55"/>
      <c r="Q24" s="55"/>
      <c r="R24" s="13">
        <f t="shared" si="4"/>
        <v>100</v>
      </c>
      <c r="S24" s="14" t="str">
        <f t="shared" si="0"/>
        <v>OK</v>
      </c>
      <c r="T24" s="28"/>
      <c r="U24" s="32"/>
      <c r="V24" s="28"/>
      <c r="W24" s="29"/>
      <c r="X24" s="31"/>
      <c r="Y24" s="30"/>
      <c r="Z24" s="29"/>
      <c r="AA24" s="28"/>
      <c r="AB24" s="28"/>
      <c r="AC24" s="28"/>
      <c r="AD24" s="28"/>
      <c r="AE24" s="28"/>
      <c r="AF24" s="29"/>
      <c r="AG24" s="29"/>
      <c r="AH24" s="29"/>
      <c r="AI24" s="29"/>
      <c r="AJ24" s="29"/>
      <c r="AK24" s="29"/>
    </row>
    <row r="25" spans="1:37" ht="39.950000000000003" customHeight="1" x14ac:dyDescent="0.25">
      <c r="A25" s="90">
        <v>22</v>
      </c>
      <c r="B25" s="91" t="s">
        <v>116</v>
      </c>
      <c r="C25" s="168" t="s">
        <v>259</v>
      </c>
      <c r="D25" s="97" t="s">
        <v>133</v>
      </c>
      <c r="E25" s="101">
        <v>2502</v>
      </c>
      <c r="F25" s="105" t="s">
        <v>159</v>
      </c>
      <c r="G25" s="106" t="s">
        <v>173</v>
      </c>
      <c r="H25" s="106" t="s">
        <v>181</v>
      </c>
      <c r="I25" s="108">
        <v>21.89</v>
      </c>
      <c r="J25" s="8">
        <v>55</v>
      </c>
      <c r="K25" s="45">
        <f t="shared" si="1"/>
        <v>0</v>
      </c>
      <c r="L25" s="45">
        <f t="shared" si="2"/>
        <v>0</v>
      </c>
      <c r="M25" s="55"/>
      <c r="N25" s="54">
        <f t="shared" si="3"/>
        <v>13</v>
      </c>
      <c r="O25" s="55"/>
      <c r="P25" s="55"/>
      <c r="Q25" s="55"/>
      <c r="R25" s="13">
        <f t="shared" si="4"/>
        <v>55</v>
      </c>
      <c r="S25" s="14" t="str">
        <f t="shared" si="0"/>
        <v>OK</v>
      </c>
      <c r="T25" s="28"/>
      <c r="U25" s="32"/>
      <c r="V25" s="28"/>
      <c r="W25" s="29"/>
      <c r="X25" s="31"/>
      <c r="Y25" s="30"/>
      <c r="Z25" s="29"/>
      <c r="AA25" s="28"/>
      <c r="AB25" s="28"/>
      <c r="AC25" s="28"/>
      <c r="AD25" s="28"/>
      <c r="AE25" s="28"/>
      <c r="AF25" s="29"/>
      <c r="AG25" s="29"/>
      <c r="AH25" s="29"/>
      <c r="AI25" s="29"/>
      <c r="AJ25" s="29"/>
      <c r="AK25" s="29"/>
    </row>
    <row r="26" spans="1:37" ht="39.950000000000003" customHeight="1" x14ac:dyDescent="0.25">
      <c r="A26" s="88">
        <v>23</v>
      </c>
      <c r="B26" s="89" t="s">
        <v>119</v>
      </c>
      <c r="C26" s="167" t="s">
        <v>260</v>
      </c>
      <c r="D26" s="96" t="s">
        <v>133</v>
      </c>
      <c r="E26" s="100">
        <v>2502</v>
      </c>
      <c r="F26" s="104" t="s">
        <v>160</v>
      </c>
      <c r="G26" s="35" t="s">
        <v>178</v>
      </c>
      <c r="H26" s="35" t="s">
        <v>181</v>
      </c>
      <c r="I26" s="107">
        <v>103.99</v>
      </c>
      <c r="J26" s="8">
        <v>55</v>
      </c>
      <c r="K26" s="45">
        <f t="shared" si="1"/>
        <v>0</v>
      </c>
      <c r="L26" s="45">
        <f t="shared" si="2"/>
        <v>0</v>
      </c>
      <c r="M26" s="55"/>
      <c r="N26" s="54">
        <f t="shared" si="3"/>
        <v>13</v>
      </c>
      <c r="O26" s="55"/>
      <c r="P26" s="55"/>
      <c r="Q26" s="55"/>
      <c r="R26" s="13">
        <f t="shared" si="4"/>
        <v>55</v>
      </c>
      <c r="S26" s="14" t="str">
        <f t="shared" si="0"/>
        <v>OK</v>
      </c>
      <c r="T26" s="28"/>
      <c r="U26" s="32"/>
      <c r="V26" s="28"/>
      <c r="W26" s="29"/>
      <c r="X26" s="31"/>
      <c r="Y26" s="30"/>
      <c r="Z26" s="29"/>
      <c r="AA26" s="28"/>
      <c r="AB26" s="28"/>
      <c r="AC26" s="28"/>
      <c r="AD26" s="28"/>
      <c r="AE26" s="28"/>
      <c r="AF26" s="29"/>
      <c r="AG26" s="29"/>
      <c r="AH26" s="29"/>
      <c r="AI26" s="29"/>
      <c r="AJ26" s="29"/>
      <c r="AK26" s="29"/>
    </row>
    <row r="27" spans="1:37" ht="57.2" customHeight="1" x14ac:dyDescent="0.25">
      <c r="A27" s="90">
        <v>24</v>
      </c>
      <c r="B27" s="91" t="s">
        <v>119</v>
      </c>
      <c r="C27" s="168" t="s">
        <v>261</v>
      </c>
      <c r="D27" s="97" t="s">
        <v>133</v>
      </c>
      <c r="E27" s="101">
        <v>2502</v>
      </c>
      <c r="F27" s="105" t="s">
        <v>161</v>
      </c>
      <c r="G27" s="106" t="s">
        <v>173</v>
      </c>
      <c r="H27" s="106" t="s">
        <v>181</v>
      </c>
      <c r="I27" s="108">
        <v>9.09</v>
      </c>
      <c r="J27" s="8">
        <v>10</v>
      </c>
      <c r="K27" s="45">
        <f t="shared" si="1"/>
        <v>0</v>
      </c>
      <c r="L27" s="45">
        <f t="shared" si="2"/>
        <v>0</v>
      </c>
      <c r="M27" s="55"/>
      <c r="N27" s="54">
        <f t="shared" si="3"/>
        <v>2</v>
      </c>
      <c r="O27" s="55"/>
      <c r="P27" s="55"/>
      <c r="Q27" s="55"/>
      <c r="R27" s="13">
        <f t="shared" si="4"/>
        <v>10</v>
      </c>
      <c r="S27" s="14" t="str">
        <f t="shared" si="0"/>
        <v>OK</v>
      </c>
      <c r="T27" s="28"/>
      <c r="U27" s="32"/>
      <c r="V27" s="28"/>
      <c r="W27" s="31"/>
      <c r="X27" s="29"/>
      <c r="Y27" s="29"/>
      <c r="Z27" s="29"/>
      <c r="AA27" s="28"/>
      <c r="AB27" s="28"/>
      <c r="AC27" s="28"/>
      <c r="AD27" s="28"/>
      <c r="AE27" s="28"/>
      <c r="AF27" s="29"/>
      <c r="AG27" s="29"/>
      <c r="AH27" s="29"/>
      <c r="AI27" s="29"/>
      <c r="AJ27" s="29"/>
      <c r="AK27" s="29"/>
    </row>
    <row r="28" spans="1:37" ht="57.2" customHeight="1" x14ac:dyDescent="0.25">
      <c r="A28" s="88">
        <v>25</v>
      </c>
      <c r="B28" s="89" t="s">
        <v>119</v>
      </c>
      <c r="C28" s="167" t="s">
        <v>262</v>
      </c>
      <c r="D28" s="96" t="s">
        <v>133</v>
      </c>
      <c r="E28" s="100">
        <v>2502</v>
      </c>
      <c r="F28" s="104" t="s">
        <v>162</v>
      </c>
      <c r="G28" s="35" t="s">
        <v>177</v>
      </c>
      <c r="H28" s="35" t="s">
        <v>181</v>
      </c>
      <c r="I28" s="107">
        <v>17</v>
      </c>
      <c r="J28" s="8">
        <v>55</v>
      </c>
      <c r="K28" s="45">
        <f t="shared" si="1"/>
        <v>0</v>
      </c>
      <c r="L28" s="45">
        <f t="shared" si="2"/>
        <v>0</v>
      </c>
      <c r="M28" s="55"/>
      <c r="N28" s="54">
        <f t="shared" si="3"/>
        <v>13</v>
      </c>
      <c r="O28" s="55"/>
      <c r="P28" s="55"/>
      <c r="Q28" s="55"/>
      <c r="R28" s="13">
        <f t="shared" si="4"/>
        <v>55</v>
      </c>
      <c r="S28" s="14" t="str">
        <f t="shared" si="0"/>
        <v>OK</v>
      </c>
      <c r="T28" s="28"/>
      <c r="U28" s="32"/>
      <c r="V28" s="28"/>
      <c r="W28" s="31"/>
      <c r="X28" s="29"/>
      <c r="Y28" s="29"/>
      <c r="Z28" s="29"/>
      <c r="AA28" s="28"/>
      <c r="AB28" s="28"/>
      <c r="AC28" s="28"/>
      <c r="AD28" s="28"/>
      <c r="AE28" s="28"/>
      <c r="AF28" s="29"/>
      <c r="AG28" s="29"/>
      <c r="AH28" s="29"/>
      <c r="AI28" s="29"/>
      <c r="AJ28" s="29"/>
      <c r="AK28" s="29"/>
    </row>
    <row r="29" spans="1:37" ht="57.2" customHeight="1" x14ac:dyDescent="0.25">
      <c r="A29" s="90">
        <v>26</v>
      </c>
      <c r="B29" s="91" t="s">
        <v>116</v>
      </c>
      <c r="C29" s="168" t="s">
        <v>263</v>
      </c>
      <c r="D29" s="97" t="s">
        <v>128</v>
      </c>
      <c r="E29" s="101">
        <v>6201</v>
      </c>
      <c r="F29" s="105" t="s">
        <v>163</v>
      </c>
      <c r="G29" s="106" t="s">
        <v>174</v>
      </c>
      <c r="H29" s="106" t="s">
        <v>182</v>
      </c>
      <c r="I29" s="108">
        <v>64.5</v>
      </c>
      <c r="J29" s="8">
        <v>12</v>
      </c>
      <c r="K29" s="45">
        <f t="shared" si="1"/>
        <v>0</v>
      </c>
      <c r="L29" s="45">
        <f t="shared" si="2"/>
        <v>0</v>
      </c>
      <c r="M29" s="55"/>
      <c r="N29" s="54">
        <f t="shared" si="3"/>
        <v>3</v>
      </c>
      <c r="O29" s="55"/>
      <c r="P29" s="55"/>
      <c r="Q29" s="55"/>
      <c r="R29" s="13">
        <f t="shared" si="4"/>
        <v>12</v>
      </c>
      <c r="S29" s="14" t="str">
        <f t="shared" si="0"/>
        <v>OK</v>
      </c>
      <c r="T29" s="28"/>
      <c r="U29" s="32"/>
      <c r="V29" s="28"/>
      <c r="W29" s="31"/>
      <c r="X29" s="29"/>
      <c r="Y29" s="29"/>
      <c r="Z29" s="29"/>
      <c r="AA29" s="28"/>
      <c r="AB29" s="28"/>
      <c r="AC29" s="28"/>
      <c r="AD29" s="28"/>
      <c r="AE29" s="28"/>
      <c r="AF29" s="29"/>
      <c r="AG29" s="29"/>
      <c r="AH29" s="29"/>
      <c r="AI29" s="29"/>
      <c r="AJ29" s="29"/>
      <c r="AK29" s="29"/>
    </row>
    <row r="30" spans="1:37" ht="69" customHeight="1" x14ac:dyDescent="0.25">
      <c r="A30" s="88">
        <v>27</v>
      </c>
      <c r="B30" s="89" t="s">
        <v>116</v>
      </c>
      <c r="C30" s="167" t="s">
        <v>264</v>
      </c>
      <c r="D30" s="96" t="s">
        <v>134</v>
      </c>
      <c r="E30" s="100">
        <v>6202</v>
      </c>
      <c r="F30" s="104" t="s">
        <v>164</v>
      </c>
      <c r="G30" s="35" t="s">
        <v>175</v>
      </c>
      <c r="H30" s="35" t="s">
        <v>181</v>
      </c>
      <c r="I30" s="107">
        <v>4.99</v>
      </c>
      <c r="J30" s="8">
        <v>824</v>
      </c>
      <c r="K30" s="45">
        <f t="shared" si="1"/>
        <v>0</v>
      </c>
      <c r="L30" s="45">
        <f t="shared" si="2"/>
        <v>0</v>
      </c>
      <c r="M30" s="55"/>
      <c r="N30" s="54">
        <f t="shared" si="3"/>
        <v>206</v>
      </c>
      <c r="O30" s="55"/>
      <c r="P30" s="55"/>
      <c r="Q30" s="55"/>
      <c r="R30" s="13">
        <f t="shared" si="4"/>
        <v>824</v>
      </c>
      <c r="S30" s="14" t="str">
        <f t="shared" si="0"/>
        <v>OK</v>
      </c>
      <c r="T30" s="28"/>
      <c r="U30" s="32"/>
      <c r="V30" s="28"/>
      <c r="W30" s="29"/>
      <c r="X30" s="29"/>
      <c r="Y30" s="29"/>
      <c r="Z30" s="29"/>
      <c r="AA30" s="28"/>
      <c r="AB30" s="28"/>
      <c r="AC30" s="28"/>
      <c r="AD30" s="28"/>
      <c r="AE30" s="28"/>
      <c r="AF30" s="29"/>
      <c r="AG30" s="29"/>
      <c r="AH30" s="29"/>
      <c r="AI30" s="29"/>
      <c r="AJ30" s="29"/>
      <c r="AK30" s="29"/>
    </row>
    <row r="31" spans="1:37" ht="39.950000000000003" customHeight="1" x14ac:dyDescent="0.25">
      <c r="A31" s="90">
        <v>28</v>
      </c>
      <c r="B31" s="91" t="s">
        <v>118</v>
      </c>
      <c r="C31" s="168" t="s">
        <v>265</v>
      </c>
      <c r="D31" s="97" t="s">
        <v>135</v>
      </c>
      <c r="E31" s="101">
        <v>6202</v>
      </c>
      <c r="F31" s="105" t="s">
        <v>165</v>
      </c>
      <c r="G31" s="106" t="s">
        <v>174</v>
      </c>
      <c r="H31" s="106" t="s">
        <v>181</v>
      </c>
      <c r="I31" s="108">
        <v>40</v>
      </c>
      <c r="J31" s="8">
        <v>12</v>
      </c>
      <c r="K31" s="45">
        <f t="shared" si="1"/>
        <v>0</v>
      </c>
      <c r="L31" s="45">
        <f t="shared" si="2"/>
        <v>0</v>
      </c>
      <c r="M31" s="55"/>
      <c r="N31" s="54">
        <f t="shared" si="3"/>
        <v>3</v>
      </c>
      <c r="O31" s="55"/>
      <c r="P31" s="55"/>
      <c r="Q31" s="55"/>
      <c r="R31" s="13">
        <f t="shared" si="4"/>
        <v>12</v>
      </c>
      <c r="S31" s="14" t="str">
        <f t="shared" si="0"/>
        <v>OK</v>
      </c>
      <c r="T31" s="28"/>
      <c r="U31" s="32"/>
      <c r="V31" s="28"/>
      <c r="W31" s="29"/>
      <c r="X31" s="29"/>
      <c r="Y31" s="29"/>
      <c r="Z31" s="29"/>
      <c r="AA31" s="28"/>
      <c r="AB31" s="28"/>
      <c r="AC31" s="28"/>
      <c r="AD31" s="28"/>
      <c r="AE31" s="28"/>
      <c r="AF31" s="29"/>
      <c r="AG31" s="29"/>
      <c r="AH31" s="29"/>
      <c r="AI31" s="29"/>
      <c r="AJ31" s="29"/>
      <c r="AK31" s="29"/>
    </row>
    <row r="32" spans="1:37" ht="39.950000000000003" customHeight="1" x14ac:dyDescent="0.25">
      <c r="A32" s="88">
        <v>29</v>
      </c>
      <c r="B32" s="89" t="s">
        <v>120</v>
      </c>
      <c r="C32" s="167" t="s">
        <v>266</v>
      </c>
      <c r="D32" s="96" t="s">
        <v>125</v>
      </c>
      <c r="E32" s="100">
        <v>6202</v>
      </c>
      <c r="F32" s="104" t="s">
        <v>166</v>
      </c>
      <c r="G32" s="35" t="s">
        <v>173</v>
      </c>
      <c r="H32" s="35" t="s">
        <v>181</v>
      </c>
      <c r="I32" s="107">
        <v>5.87</v>
      </c>
      <c r="J32" s="8">
        <v>36</v>
      </c>
      <c r="K32" s="45">
        <f t="shared" si="1"/>
        <v>0</v>
      </c>
      <c r="L32" s="45">
        <f t="shared" si="2"/>
        <v>0</v>
      </c>
      <c r="M32" s="55"/>
      <c r="N32" s="54">
        <f t="shared" si="3"/>
        <v>9</v>
      </c>
      <c r="O32" s="55"/>
      <c r="P32" s="55"/>
      <c r="Q32" s="55"/>
      <c r="R32" s="13">
        <f t="shared" si="4"/>
        <v>36</v>
      </c>
      <c r="S32" s="14" t="str">
        <f t="shared" si="0"/>
        <v>OK</v>
      </c>
      <c r="T32" s="28"/>
      <c r="U32" s="32"/>
      <c r="V32" s="28"/>
      <c r="W32" s="29"/>
      <c r="X32" s="29"/>
      <c r="Y32" s="29"/>
      <c r="Z32" s="29"/>
      <c r="AA32" s="28"/>
      <c r="AB32" s="28"/>
      <c r="AC32" s="28"/>
      <c r="AD32" s="28"/>
      <c r="AE32" s="28"/>
      <c r="AF32" s="29"/>
      <c r="AG32" s="29"/>
      <c r="AH32" s="29"/>
      <c r="AI32" s="29"/>
      <c r="AJ32" s="29"/>
      <c r="AK32" s="29"/>
    </row>
    <row r="33" spans="1:52" ht="39.950000000000003" customHeight="1" x14ac:dyDescent="0.25">
      <c r="A33" s="90">
        <v>30</v>
      </c>
      <c r="B33" s="91" t="s">
        <v>118</v>
      </c>
      <c r="C33" s="148" t="s">
        <v>232</v>
      </c>
      <c r="D33" s="98" t="s">
        <v>136</v>
      </c>
      <c r="E33" s="101">
        <v>1504</v>
      </c>
      <c r="F33" s="105" t="s">
        <v>167</v>
      </c>
      <c r="G33" s="106" t="s">
        <v>179</v>
      </c>
      <c r="H33" s="106" t="s">
        <v>183</v>
      </c>
      <c r="I33" s="108">
        <v>5</v>
      </c>
      <c r="J33" s="8"/>
      <c r="K33" s="45">
        <f t="shared" si="1"/>
        <v>0</v>
      </c>
      <c r="L33" s="45">
        <f t="shared" si="2"/>
        <v>0</v>
      </c>
      <c r="M33" s="55"/>
      <c r="N33" s="54">
        <f t="shared" si="3"/>
        <v>0</v>
      </c>
      <c r="O33" s="55"/>
      <c r="P33" s="55"/>
      <c r="Q33" s="55"/>
      <c r="R33" s="13">
        <f t="shared" si="4"/>
        <v>0</v>
      </c>
      <c r="S33" s="14" t="str">
        <f t="shared" si="0"/>
        <v>OK</v>
      </c>
      <c r="T33" s="28"/>
      <c r="U33" s="32"/>
      <c r="V33" s="28"/>
      <c r="W33" s="29"/>
      <c r="X33" s="29"/>
      <c r="Y33" s="29"/>
      <c r="Z33" s="29"/>
      <c r="AA33" s="28"/>
      <c r="AB33" s="28"/>
      <c r="AC33" s="28"/>
      <c r="AD33" s="28"/>
      <c r="AE33" s="28"/>
      <c r="AF33" s="29"/>
      <c r="AG33" s="29"/>
      <c r="AH33" s="29"/>
      <c r="AI33" s="29"/>
      <c r="AJ33" s="29"/>
      <c r="AK33" s="29"/>
    </row>
    <row r="34" spans="1:52" ht="39.950000000000003" customHeight="1" x14ac:dyDescent="0.25">
      <c r="A34" s="88">
        <v>31</v>
      </c>
      <c r="B34" s="89" t="s">
        <v>121</v>
      </c>
      <c r="C34" s="167" t="s">
        <v>267</v>
      </c>
      <c r="D34" s="96" t="s">
        <v>137</v>
      </c>
      <c r="E34" s="100">
        <v>1504</v>
      </c>
      <c r="F34" s="104" t="s">
        <v>168</v>
      </c>
      <c r="G34" s="35" t="s">
        <v>180</v>
      </c>
      <c r="H34" s="35" t="s">
        <v>183</v>
      </c>
      <c r="I34" s="107">
        <v>5.14</v>
      </c>
      <c r="J34" s="8"/>
      <c r="K34" s="45">
        <f t="shared" si="1"/>
        <v>0</v>
      </c>
      <c r="L34" s="45">
        <f t="shared" si="2"/>
        <v>0</v>
      </c>
      <c r="M34" s="55"/>
      <c r="N34" s="54">
        <f t="shared" si="3"/>
        <v>0</v>
      </c>
      <c r="O34" s="55"/>
      <c r="P34" s="55"/>
      <c r="Q34" s="55"/>
      <c r="R34" s="13">
        <f t="shared" si="4"/>
        <v>0</v>
      </c>
      <c r="S34" s="14" t="str">
        <f t="shared" si="0"/>
        <v>OK</v>
      </c>
      <c r="T34" s="28"/>
      <c r="U34" s="32"/>
      <c r="V34" s="28"/>
      <c r="W34" s="29"/>
      <c r="X34" s="29"/>
      <c r="Y34" s="29"/>
      <c r="Z34" s="29"/>
      <c r="AA34" s="28"/>
      <c r="AB34" s="28"/>
      <c r="AC34" s="28"/>
      <c r="AD34" s="28"/>
      <c r="AE34" s="28"/>
      <c r="AF34" s="29"/>
      <c r="AG34" s="29"/>
      <c r="AH34" s="29"/>
      <c r="AI34" s="29"/>
      <c r="AJ34" s="29"/>
      <c r="AK34" s="29"/>
    </row>
    <row r="35" spans="1:52" ht="39.950000000000003" customHeight="1" x14ac:dyDescent="0.25">
      <c r="A35" s="90">
        <v>32</v>
      </c>
      <c r="B35" s="91" t="s">
        <v>122</v>
      </c>
      <c r="C35" s="168" t="s">
        <v>268</v>
      </c>
      <c r="D35" s="97" t="s">
        <v>138</v>
      </c>
      <c r="E35" s="101">
        <v>1602</v>
      </c>
      <c r="F35" s="105" t="s">
        <v>169</v>
      </c>
      <c r="G35" s="106" t="s">
        <v>173</v>
      </c>
      <c r="H35" s="106" t="s">
        <v>184</v>
      </c>
      <c r="I35" s="108">
        <v>150</v>
      </c>
      <c r="J35" s="8"/>
      <c r="K35" s="45">
        <f t="shared" si="1"/>
        <v>0</v>
      </c>
      <c r="L35" s="45">
        <f t="shared" si="2"/>
        <v>0</v>
      </c>
      <c r="M35" s="55"/>
      <c r="N35" s="54">
        <f t="shared" si="3"/>
        <v>0</v>
      </c>
      <c r="O35" s="55"/>
      <c r="P35" s="55"/>
      <c r="Q35" s="55"/>
      <c r="R35" s="13">
        <f t="shared" si="4"/>
        <v>0</v>
      </c>
      <c r="S35" s="14" t="str">
        <f t="shared" si="0"/>
        <v>OK</v>
      </c>
      <c r="T35" s="28"/>
      <c r="U35" s="32"/>
      <c r="V35" s="28"/>
      <c r="W35" s="29"/>
      <c r="X35" s="29"/>
      <c r="Y35" s="29"/>
      <c r="Z35" s="29"/>
      <c r="AA35" s="28"/>
      <c r="AB35" s="28"/>
      <c r="AC35" s="28"/>
      <c r="AD35" s="28"/>
      <c r="AE35" s="28"/>
      <c r="AF35" s="29"/>
      <c r="AG35" s="29"/>
      <c r="AH35" s="29"/>
      <c r="AI35" s="29"/>
      <c r="AJ35" s="29"/>
      <c r="AK35" s="29"/>
    </row>
    <row r="36" spans="1:52" ht="39.950000000000003" customHeight="1" x14ac:dyDescent="0.25">
      <c r="A36" s="88">
        <v>33</v>
      </c>
      <c r="B36" s="89" t="s">
        <v>122</v>
      </c>
      <c r="C36" s="167" t="s">
        <v>269</v>
      </c>
      <c r="D36" s="96" t="s">
        <v>138</v>
      </c>
      <c r="E36" s="100">
        <v>1602</v>
      </c>
      <c r="F36" s="104" t="s">
        <v>170</v>
      </c>
      <c r="G36" s="35" t="s">
        <v>173</v>
      </c>
      <c r="H36" s="35" t="s">
        <v>184</v>
      </c>
      <c r="I36" s="107">
        <v>315</v>
      </c>
      <c r="J36" s="8">
        <v>8</v>
      </c>
      <c r="K36" s="45">
        <f t="shared" si="1"/>
        <v>0</v>
      </c>
      <c r="L36" s="45">
        <f t="shared" si="2"/>
        <v>0</v>
      </c>
      <c r="M36" s="55"/>
      <c r="N36" s="54">
        <f t="shared" si="3"/>
        <v>2</v>
      </c>
      <c r="O36" s="55"/>
      <c r="P36" s="55"/>
      <c r="Q36" s="55"/>
      <c r="R36" s="13">
        <f t="shared" si="4"/>
        <v>8</v>
      </c>
      <c r="S36" s="14" t="str">
        <f t="shared" si="0"/>
        <v>OK</v>
      </c>
      <c r="T36" s="28"/>
      <c r="U36" s="32"/>
      <c r="V36" s="28"/>
      <c r="W36" s="29"/>
      <c r="X36" s="29"/>
      <c r="Y36" s="29"/>
      <c r="Z36" s="29"/>
      <c r="AA36" s="28"/>
      <c r="AB36" s="28"/>
      <c r="AC36" s="28"/>
      <c r="AD36" s="28"/>
      <c r="AE36" s="28"/>
      <c r="AF36" s="29"/>
      <c r="AG36" s="29"/>
      <c r="AH36" s="29"/>
      <c r="AI36" s="29"/>
      <c r="AJ36" s="29"/>
      <c r="AK36" s="29"/>
    </row>
    <row r="37" spans="1:52" ht="39.950000000000003" customHeight="1" x14ac:dyDescent="0.25">
      <c r="A37" s="94">
        <v>34</v>
      </c>
      <c r="B37" s="95" t="s">
        <v>122</v>
      </c>
      <c r="C37" s="168" t="s">
        <v>270</v>
      </c>
      <c r="D37" s="99" t="s">
        <v>138</v>
      </c>
      <c r="E37" s="103">
        <v>1806</v>
      </c>
      <c r="F37" s="105" t="s">
        <v>171</v>
      </c>
      <c r="G37" s="106" t="s">
        <v>173</v>
      </c>
      <c r="H37" s="106" t="s">
        <v>184</v>
      </c>
      <c r="I37" s="109">
        <v>780</v>
      </c>
      <c r="J37" s="8">
        <v>10</v>
      </c>
      <c r="K37" s="45">
        <f t="shared" si="1"/>
        <v>0</v>
      </c>
      <c r="L37" s="45">
        <f t="shared" si="2"/>
        <v>0</v>
      </c>
      <c r="M37" s="55"/>
      <c r="N37" s="54">
        <f t="shared" si="3"/>
        <v>2</v>
      </c>
      <c r="O37" s="55"/>
      <c r="P37" s="55"/>
      <c r="Q37" s="55"/>
      <c r="R37" s="13">
        <f t="shared" si="4"/>
        <v>10</v>
      </c>
      <c r="S37" s="14" t="str">
        <f t="shared" si="0"/>
        <v>OK</v>
      </c>
      <c r="T37" s="116"/>
      <c r="U37" s="117"/>
      <c r="V37" s="116"/>
      <c r="W37" s="118"/>
      <c r="X37" s="118"/>
      <c r="Y37" s="118"/>
      <c r="Z37" s="118"/>
      <c r="AA37" s="116"/>
      <c r="AB37" s="116"/>
      <c r="AC37" s="116"/>
      <c r="AD37" s="116"/>
      <c r="AE37" s="116"/>
      <c r="AF37" s="118"/>
      <c r="AG37" s="118"/>
      <c r="AH37" s="118"/>
      <c r="AI37" s="118"/>
      <c r="AJ37" s="118"/>
      <c r="AK37" s="118"/>
    </row>
    <row r="38" spans="1:52" ht="39.950000000000003" customHeight="1" x14ac:dyDescent="0.25">
      <c r="J38" s="4">
        <f>SUM(J4:J37)</f>
        <v>7167</v>
      </c>
      <c r="R38" s="16">
        <f>SUM(R4:R37)</f>
        <v>7167</v>
      </c>
      <c r="S38" s="5" t="str">
        <f t="shared" si="0"/>
        <v>OK</v>
      </c>
      <c r="T38" s="112">
        <f>SUMPRODUCT($I$4:$I$37,T4:T37)</f>
        <v>0</v>
      </c>
      <c r="U38" s="112">
        <f t="shared" ref="U38:AK38" si="5">SUMPRODUCT($I$4:$I$37,U4:U37)</f>
        <v>0</v>
      </c>
      <c r="V38" s="112">
        <f t="shared" si="5"/>
        <v>0</v>
      </c>
      <c r="W38" s="112">
        <f t="shared" si="5"/>
        <v>0</v>
      </c>
      <c r="X38" s="112">
        <f t="shared" si="5"/>
        <v>0</v>
      </c>
      <c r="Y38" s="112">
        <f t="shared" si="5"/>
        <v>0</v>
      </c>
      <c r="Z38" s="112">
        <f t="shared" si="5"/>
        <v>0</v>
      </c>
      <c r="AA38" s="112">
        <f t="shared" si="5"/>
        <v>0</v>
      </c>
      <c r="AB38" s="112">
        <f t="shared" si="5"/>
        <v>0</v>
      </c>
      <c r="AC38" s="112">
        <f t="shared" si="5"/>
        <v>0</v>
      </c>
      <c r="AD38" s="112">
        <f t="shared" si="5"/>
        <v>0</v>
      </c>
      <c r="AE38" s="112">
        <f t="shared" si="5"/>
        <v>0</v>
      </c>
      <c r="AF38" s="112">
        <f t="shared" si="5"/>
        <v>0</v>
      </c>
      <c r="AG38" s="112">
        <f t="shared" si="5"/>
        <v>0</v>
      </c>
      <c r="AH38" s="112">
        <f t="shared" si="5"/>
        <v>0</v>
      </c>
      <c r="AI38" s="112">
        <f t="shared" si="5"/>
        <v>0</v>
      </c>
      <c r="AJ38" s="112">
        <f t="shared" si="5"/>
        <v>0</v>
      </c>
      <c r="AK38" s="112">
        <f t="shared" si="5"/>
        <v>0</v>
      </c>
      <c r="AL38" s="166"/>
      <c r="AM38" s="166"/>
      <c r="AN38" s="166"/>
      <c r="AO38" s="166"/>
      <c r="AP38" s="166"/>
      <c r="AQ38" s="166"/>
      <c r="AR38" s="166"/>
      <c r="AS38" s="166"/>
      <c r="AT38" s="166"/>
      <c r="AU38" s="166"/>
      <c r="AV38" s="166"/>
      <c r="AW38" s="166"/>
      <c r="AX38" s="166"/>
      <c r="AY38" s="166"/>
      <c r="AZ38" s="166"/>
    </row>
    <row r="39" spans="1:52" ht="39.950000000000003" customHeight="1" x14ac:dyDescent="0.25">
      <c r="J39" s="83">
        <f>SUMPRODUCT($I$4:$I$37,J4:J37)</f>
        <v>72702.62</v>
      </c>
      <c r="K39" s="83">
        <f>SUMPRODUCT($I$4:$I$37,K4:K37)</f>
        <v>0</v>
      </c>
      <c r="L39" s="83">
        <f>SUMPRODUCT($I$4:$I$37,L4:L37)</f>
        <v>0</v>
      </c>
      <c r="T39" s="112"/>
      <c r="U39" s="169"/>
      <c r="V39" s="113"/>
      <c r="W39" s="166"/>
      <c r="X39" s="166"/>
      <c r="Y39" s="114"/>
      <c r="Z39" s="170"/>
      <c r="AA39" s="113"/>
      <c r="AB39" s="113"/>
      <c r="AC39" s="113"/>
      <c r="AD39" s="113"/>
      <c r="AE39" s="113"/>
      <c r="AF39" s="166"/>
      <c r="AG39" s="166"/>
      <c r="AH39" s="166"/>
      <c r="AI39" s="166"/>
      <c r="AJ39" s="166"/>
      <c r="AK39" s="166"/>
      <c r="AL39" s="166"/>
      <c r="AM39" s="166"/>
      <c r="AN39" s="166"/>
      <c r="AO39" s="166"/>
      <c r="AP39" s="166"/>
      <c r="AQ39" s="166"/>
      <c r="AR39" s="166"/>
      <c r="AS39" s="166"/>
      <c r="AT39" s="166"/>
      <c r="AU39" s="166"/>
      <c r="AV39" s="166"/>
      <c r="AW39" s="166"/>
      <c r="AX39" s="166"/>
      <c r="AY39" s="166"/>
      <c r="AZ39" s="166"/>
    </row>
    <row r="40" spans="1:52" ht="39.950000000000003" customHeight="1" x14ac:dyDescent="0.25">
      <c r="T40" s="112"/>
      <c r="U40" s="169"/>
      <c r="V40" s="113"/>
      <c r="W40" s="166"/>
      <c r="X40" s="166"/>
      <c r="Y40" s="114"/>
      <c r="Z40" s="170"/>
      <c r="AA40" s="113"/>
      <c r="AB40" s="113"/>
      <c r="AC40" s="113"/>
      <c r="AD40" s="113"/>
      <c r="AE40" s="113"/>
      <c r="AF40" s="166"/>
      <c r="AG40" s="166"/>
      <c r="AH40" s="166"/>
      <c r="AI40" s="166"/>
      <c r="AJ40" s="166"/>
      <c r="AK40" s="166"/>
      <c r="AL40" s="166"/>
      <c r="AM40" s="166"/>
      <c r="AN40" s="166"/>
      <c r="AO40" s="166"/>
      <c r="AP40" s="166"/>
      <c r="AQ40" s="166"/>
      <c r="AR40" s="166"/>
      <c r="AS40" s="166"/>
      <c r="AT40" s="166"/>
      <c r="AU40" s="166"/>
      <c r="AV40" s="166"/>
      <c r="AW40" s="166"/>
      <c r="AX40" s="166"/>
      <c r="AY40" s="166"/>
      <c r="AZ40" s="166"/>
    </row>
    <row r="41" spans="1:52" ht="39.950000000000003" customHeight="1" x14ac:dyDescent="0.25">
      <c r="T41" s="112"/>
      <c r="U41" s="169"/>
      <c r="V41" s="113"/>
      <c r="W41" s="166"/>
      <c r="X41" s="166"/>
      <c r="Y41" s="114"/>
      <c r="Z41" s="170"/>
      <c r="AA41" s="113"/>
      <c r="AB41" s="113"/>
      <c r="AC41" s="113"/>
      <c r="AD41" s="113"/>
      <c r="AE41" s="113"/>
      <c r="AF41" s="166"/>
      <c r="AG41" s="166"/>
      <c r="AH41" s="166"/>
      <c r="AI41" s="166"/>
      <c r="AJ41" s="166"/>
      <c r="AK41" s="166"/>
      <c r="AL41" s="166"/>
      <c r="AM41" s="166"/>
      <c r="AN41" s="166"/>
      <c r="AO41" s="166"/>
      <c r="AP41" s="166"/>
      <c r="AQ41" s="166"/>
      <c r="AR41" s="166"/>
      <c r="AS41" s="166"/>
      <c r="AT41" s="166"/>
      <c r="AU41" s="166"/>
      <c r="AV41" s="166"/>
      <c r="AW41" s="166"/>
      <c r="AX41" s="166"/>
      <c r="AY41" s="166"/>
      <c r="AZ41" s="166"/>
    </row>
    <row r="42" spans="1:52" ht="39.950000000000003" customHeight="1" x14ac:dyDescent="0.25">
      <c r="T42" s="112"/>
      <c r="U42" s="169"/>
      <c r="V42" s="113"/>
      <c r="W42" s="166"/>
      <c r="X42" s="166"/>
      <c r="Y42" s="114"/>
      <c r="Z42" s="170"/>
      <c r="AA42" s="113"/>
      <c r="AB42" s="113"/>
      <c r="AC42" s="113"/>
      <c r="AD42" s="113"/>
      <c r="AE42" s="113"/>
      <c r="AF42" s="166"/>
      <c r="AG42" s="166"/>
      <c r="AH42" s="166"/>
      <c r="AI42" s="166"/>
      <c r="AJ42" s="166"/>
      <c r="AK42" s="166"/>
      <c r="AL42" s="166"/>
      <c r="AM42" s="166"/>
      <c r="AN42" s="166"/>
      <c r="AO42" s="166"/>
      <c r="AP42" s="166"/>
      <c r="AQ42" s="166"/>
      <c r="AR42" s="166"/>
      <c r="AS42" s="166"/>
      <c r="AT42" s="166"/>
      <c r="AU42" s="166"/>
      <c r="AV42" s="166"/>
      <c r="AW42" s="166"/>
      <c r="AX42" s="166"/>
      <c r="AY42" s="166"/>
      <c r="AZ42" s="166"/>
    </row>
    <row r="43" spans="1:52" ht="39.950000000000003" customHeight="1" x14ac:dyDescent="0.25">
      <c r="T43" s="112"/>
      <c r="U43" s="169"/>
      <c r="V43" s="113"/>
      <c r="W43" s="166"/>
      <c r="X43" s="166"/>
      <c r="Y43" s="114"/>
      <c r="Z43" s="170"/>
      <c r="AA43" s="113"/>
      <c r="AB43" s="113"/>
      <c r="AC43" s="113"/>
      <c r="AD43" s="113"/>
      <c r="AE43" s="113"/>
      <c r="AF43" s="166"/>
      <c r="AG43" s="166"/>
      <c r="AH43" s="166"/>
      <c r="AI43" s="166"/>
      <c r="AJ43" s="166"/>
      <c r="AK43" s="166"/>
      <c r="AL43" s="166"/>
      <c r="AM43" s="166"/>
      <c r="AN43" s="166"/>
      <c r="AO43" s="166"/>
      <c r="AP43" s="166"/>
      <c r="AQ43" s="166"/>
      <c r="AR43" s="166"/>
      <c r="AS43" s="166"/>
      <c r="AT43" s="166"/>
      <c r="AU43" s="166"/>
      <c r="AV43" s="166"/>
      <c r="AW43" s="166"/>
      <c r="AX43" s="166"/>
      <c r="AY43" s="166"/>
      <c r="AZ43" s="166"/>
    </row>
    <row r="44" spans="1:52" ht="39.950000000000003" customHeight="1" x14ac:dyDescent="0.25">
      <c r="T44" s="112"/>
      <c r="U44" s="169"/>
      <c r="V44" s="113"/>
      <c r="W44" s="166"/>
      <c r="X44" s="166"/>
      <c r="Y44" s="114"/>
      <c r="Z44" s="170"/>
      <c r="AA44" s="113"/>
      <c r="AB44" s="113"/>
      <c r="AC44" s="113"/>
      <c r="AD44" s="113"/>
      <c r="AE44" s="113"/>
      <c r="AF44" s="166"/>
      <c r="AG44" s="166"/>
      <c r="AH44" s="166"/>
      <c r="AI44" s="166"/>
      <c r="AJ44" s="166"/>
      <c r="AK44" s="166"/>
      <c r="AL44" s="166"/>
      <c r="AM44" s="166"/>
      <c r="AN44" s="166"/>
      <c r="AO44" s="166"/>
      <c r="AP44" s="166"/>
      <c r="AQ44" s="166"/>
      <c r="AR44" s="166"/>
      <c r="AS44" s="166"/>
      <c r="AT44" s="166"/>
      <c r="AU44" s="166"/>
      <c r="AV44" s="166"/>
      <c r="AW44" s="166"/>
      <c r="AX44" s="166"/>
      <c r="AY44" s="166"/>
      <c r="AZ44" s="166"/>
    </row>
    <row r="45" spans="1:52" ht="39.950000000000003" customHeight="1" x14ac:dyDescent="0.25">
      <c r="T45" s="112"/>
      <c r="U45" s="169"/>
      <c r="V45" s="113"/>
      <c r="W45" s="166"/>
      <c r="X45" s="166"/>
      <c r="Y45" s="114"/>
      <c r="Z45" s="170"/>
      <c r="AA45" s="113"/>
      <c r="AB45" s="113"/>
      <c r="AC45" s="113"/>
      <c r="AD45" s="113"/>
      <c r="AE45" s="113"/>
      <c r="AF45" s="166"/>
      <c r="AG45" s="166"/>
      <c r="AH45" s="166"/>
      <c r="AI45" s="166"/>
      <c r="AJ45" s="166"/>
      <c r="AK45" s="166"/>
      <c r="AL45" s="166"/>
      <c r="AM45" s="166"/>
      <c r="AN45" s="166"/>
      <c r="AO45" s="166"/>
      <c r="AP45" s="166"/>
      <c r="AQ45" s="166"/>
      <c r="AR45" s="166"/>
      <c r="AS45" s="166"/>
      <c r="AT45" s="166"/>
      <c r="AU45" s="166"/>
      <c r="AV45" s="166"/>
      <c r="AW45" s="166"/>
      <c r="AX45" s="166"/>
      <c r="AY45" s="166"/>
      <c r="AZ45" s="166"/>
    </row>
    <row r="46" spans="1:52" ht="39.950000000000003" customHeight="1" x14ac:dyDescent="0.25">
      <c r="T46" s="112"/>
      <c r="U46" s="169"/>
      <c r="V46" s="113"/>
      <c r="W46" s="166"/>
      <c r="X46" s="166"/>
      <c r="Y46" s="114"/>
      <c r="Z46" s="170"/>
      <c r="AA46" s="113"/>
      <c r="AB46" s="113"/>
      <c r="AC46" s="113"/>
      <c r="AD46" s="113"/>
      <c r="AE46" s="113"/>
      <c r="AF46" s="166"/>
      <c r="AG46" s="166"/>
      <c r="AH46" s="166"/>
      <c r="AI46" s="166"/>
      <c r="AJ46" s="166"/>
      <c r="AK46" s="166"/>
      <c r="AL46" s="166"/>
      <c r="AM46" s="166"/>
      <c r="AN46" s="166"/>
      <c r="AO46" s="166"/>
      <c r="AP46" s="166"/>
      <c r="AQ46" s="166"/>
      <c r="AR46" s="166"/>
      <c r="AS46" s="166"/>
      <c r="AT46" s="166"/>
      <c r="AU46" s="166"/>
      <c r="AV46" s="166"/>
      <c r="AW46" s="166"/>
      <c r="AX46" s="166"/>
      <c r="AY46" s="166"/>
      <c r="AZ46" s="166"/>
    </row>
    <row r="47" spans="1:52" ht="39.950000000000003" customHeight="1" x14ac:dyDescent="0.25">
      <c r="T47" s="112"/>
      <c r="U47" s="169"/>
      <c r="V47" s="113"/>
      <c r="W47" s="166"/>
      <c r="X47" s="166"/>
      <c r="Y47" s="114"/>
      <c r="Z47" s="170"/>
      <c r="AA47" s="113"/>
      <c r="AB47" s="113"/>
      <c r="AC47" s="113"/>
      <c r="AD47" s="113"/>
      <c r="AE47" s="113"/>
      <c r="AF47" s="166"/>
      <c r="AG47" s="166"/>
      <c r="AH47" s="166"/>
      <c r="AI47" s="166"/>
      <c r="AJ47" s="166"/>
      <c r="AK47" s="166"/>
      <c r="AL47" s="166"/>
      <c r="AM47" s="166"/>
      <c r="AN47" s="166"/>
      <c r="AO47" s="166"/>
      <c r="AP47" s="166"/>
      <c r="AQ47" s="166"/>
      <c r="AR47" s="166"/>
      <c r="AS47" s="166"/>
      <c r="AT47" s="166"/>
      <c r="AU47" s="166"/>
      <c r="AV47" s="166"/>
      <c r="AW47" s="166"/>
      <c r="AX47" s="166"/>
      <c r="AY47" s="166"/>
      <c r="AZ47" s="166"/>
    </row>
    <row r="48" spans="1:52" ht="39.950000000000003" customHeight="1" x14ac:dyDescent="0.25">
      <c r="T48" s="112"/>
      <c r="U48" s="169"/>
      <c r="V48" s="113"/>
      <c r="W48" s="166"/>
      <c r="X48" s="166"/>
      <c r="Y48" s="114"/>
      <c r="Z48" s="170"/>
      <c r="AA48" s="113"/>
      <c r="AB48" s="113"/>
      <c r="AC48" s="113"/>
      <c r="AD48" s="113"/>
      <c r="AE48" s="113"/>
      <c r="AF48" s="166"/>
      <c r="AG48" s="166"/>
      <c r="AH48" s="166"/>
      <c r="AI48" s="166"/>
      <c r="AJ48" s="166"/>
      <c r="AK48" s="166"/>
      <c r="AL48" s="166"/>
      <c r="AM48" s="166"/>
      <c r="AN48" s="166"/>
      <c r="AO48" s="166"/>
      <c r="AP48" s="166"/>
      <c r="AQ48" s="166"/>
      <c r="AR48" s="166"/>
      <c r="AS48" s="166"/>
      <c r="AT48" s="166"/>
      <c r="AU48" s="166"/>
      <c r="AV48" s="166"/>
      <c r="AW48" s="166"/>
      <c r="AX48" s="166"/>
      <c r="AY48" s="166"/>
      <c r="AZ48" s="166"/>
    </row>
    <row r="49" spans="20:52" ht="39.950000000000003" customHeight="1" x14ac:dyDescent="0.25">
      <c r="T49" s="112"/>
      <c r="U49" s="169"/>
      <c r="V49" s="113"/>
      <c r="W49" s="166"/>
      <c r="X49" s="166"/>
      <c r="Y49" s="114"/>
      <c r="Z49" s="170"/>
      <c r="AA49" s="113"/>
      <c r="AB49" s="113"/>
      <c r="AC49" s="113"/>
      <c r="AD49" s="113"/>
      <c r="AE49" s="113"/>
      <c r="AF49" s="166"/>
      <c r="AG49" s="166"/>
      <c r="AH49" s="166"/>
      <c r="AI49" s="166"/>
      <c r="AJ49" s="166"/>
      <c r="AK49" s="166"/>
      <c r="AL49" s="166"/>
      <c r="AM49" s="166"/>
      <c r="AN49" s="166"/>
      <c r="AO49" s="166"/>
      <c r="AP49" s="166"/>
      <c r="AQ49" s="166"/>
      <c r="AR49" s="166"/>
      <c r="AS49" s="166"/>
      <c r="AT49" s="166"/>
      <c r="AU49" s="166"/>
      <c r="AV49" s="166"/>
      <c r="AW49" s="166"/>
      <c r="AX49" s="166"/>
      <c r="AY49" s="166"/>
      <c r="AZ49" s="166"/>
    </row>
    <row r="50" spans="20:52" ht="39.950000000000003" customHeight="1" x14ac:dyDescent="0.25">
      <c r="T50" s="112"/>
      <c r="U50" s="169"/>
      <c r="V50" s="113"/>
      <c r="W50" s="166"/>
      <c r="X50" s="166"/>
      <c r="Y50" s="114"/>
      <c r="Z50" s="170"/>
      <c r="AA50" s="113"/>
      <c r="AB50" s="113"/>
      <c r="AC50" s="113"/>
      <c r="AD50" s="113"/>
      <c r="AE50" s="113"/>
      <c r="AF50" s="166"/>
      <c r="AG50" s="166"/>
      <c r="AH50" s="166"/>
      <c r="AI50" s="166"/>
      <c r="AJ50" s="166"/>
      <c r="AK50" s="166"/>
      <c r="AL50" s="166"/>
      <c r="AM50" s="166"/>
      <c r="AN50" s="166"/>
      <c r="AO50" s="166"/>
      <c r="AP50" s="166"/>
      <c r="AQ50" s="166"/>
      <c r="AR50" s="166"/>
      <c r="AS50" s="166"/>
      <c r="AT50" s="166"/>
      <c r="AU50" s="166"/>
      <c r="AV50" s="166"/>
      <c r="AW50" s="166"/>
      <c r="AX50" s="166"/>
      <c r="AY50" s="166"/>
      <c r="AZ50" s="166"/>
    </row>
    <row r="51" spans="20:52" ht="39.950000000000003" customHeight="1" x14ac:dyDescent="0.25">
      <c r="T51" s="112"/>
      <c r="U51" s="169"/>
      <c r="V51" s="113"/>
      <c r="W51" s="166"/>
      <c r="X51" s="166"/>
      <c r="Y51" s="114"/>
      <c r="Z51" s="170"/>
      <c r="AA51" s="113"/>
      <c r="AB51" s="113"/>
      <c r="AC51" s="113"/>
      <c r="AD51" s="113"/>
      <c r="AE51" s="113"/>
      <c r="AF51" s="166"/>
      <c r="AG51" s="166"/>
      <c r="AH51" s="166"/>
      <c r="AI51" s="166"/>
      <c r="AJ51" s="166"/>
      <c r="AK51" s="166"/>
      <c r="AL51" s="166"/>
      <c r="AM51" s="166"/>
      <c r="AN51" s="166"/>
      <c r="AO51" s="166"/>
      <c r="AP51" s="166"/>
      <c r="AQ51" s="166"/>
      <c r="AR51" s="166"/>
      <c r="AS51" s="166"/>
      <c r="AT51" s="166"/>
      <c r="AU51" s="166"/>
      <c r="AV51" s="166"/>
      <c r="AW51" s="166"/>
      <c r="AX51" s="166"/>
      <c r="AY51" s="166"/>
      <c r="AZ51" s="166"/>
    </row>
    <row r="52" spans="20:52" ht="39.950000000000003" customHeight="1" x14ac:dyDescent="0.25">
      <c r="T52" s="112"/>
      <c r="U52" s="169"/>
      <c r="V52" s="113"/>
      <c r="W52" s="166"/>
      <c r="X52" s="166"/>
      <c r="Y52" s="114"/>
      <c r="Z52" s="170"/>
      <c r="AA52" s="113"/>
      <c r="AB52" s="113"/>
      <c r="AC52" s="113"/>
      <c r="AD52" s="113"/>
      <c r="AE52" s="113"/>
      <c r="AF52" s="166"/>
      <c r="AG52" s="166"/>
      <c r="AH52" s="166"/>
      <c r="AI52" s="166"/>
      <c r="AJ52" s="166"/>
      <c r="AK52" s="166"/>
      <c r="AL52" s="166"/>
      <c r="AM52" s="166"/>
      <c r="AN52" s="166"/>
      <c r="AO52" s="166"/>
      <c r="AP52" s="166"/>
      <c r="AQ52" s="166"/>
      <c r="AR52" s="166"/>
      <c r="AS52" s="166"/>
      <c r="AT52" s="166"/>
      <c r="AU52" s="166"/>
      <c r="AV52" s="166"/>
      <c r="AW52" s="166"/>
      <c r="AX52" s="166"/>
      <c r="AY52" s="166"/>
      <c r="AZ52" s="166"/>
    </row>
    <row r="53" spans="20:52" ht="39.950000000000003" customHeight="1" x14ac:dyDescent="0.25">
      <c r="T53" s="112"/>
      <c r="U53" s="169"/>
      <c r="V53" s="113"/>
      <c r="W53" s="166"/>
      <c r="X53" s="166"/>
      <c r="Y53" s="114"/>
      <c r="Z53" s="170"/>
      <c r="AA53" s="113"/>
      <c r="AB53" s="113"/>
      <c r="AC53" s="113"/>
      <c r="AD53" s="113"/>
      <c r="AE53" s="113"/>
      <c r="AF53" s="166"/>
      <c r="AG53" s="166"/>
      <c r="AH53" s="166"/>
      <c r="AI53" s="166"/>
      <c r="AJ53" s="166"/>
      <c r="AK53" s="166"/>
      <c r="AL53" s="166"/>
      <c r="AM53" s="166"/>
      <c r="AN53" s="166"/>
      <c r="AO53" s="166"/>
      <c r="AP53" s="166"/>
      <c r="AQ53" s="166"/>
      <c r="AR53" s="166"/>
      <c r="AS53" s="166"/>
      <c r="AT53" s="166"/>
      <c r="AU53" s="166"/>
      <c r="AV53" s="166"/>
      <c r="AW53" s="166"/>
      <c r="AX53" s="166"/>
      <c r="AY53" s="166"/>
      <c r="AZ53" s="166"/>
    </row>
    <row r="54" spans="20:52" ht="39.950000000000003" customHeight="1" x14ac:dyDescent="0.25">
      <c r="T54" s="112"/>
      <c r="U54" s="169"/>
      <c r="V54" s="113"/>
      <c r="W54" s="166"/>
      <c r="X54" s="166"/>
      <c r="Y54" s="114"/>
      <c r="Z54" s="170"/>
      <c r="AA54" s="113"/>
      <c r="AB54" s="113"/>
      <c r="AC54" s="113"/>
      <c r="AD54" s="113"/>
      <c r="AE54" s="113"/>
      <c r="AF54" s="166"/>
      <c r="AG54" s="166"/>
      <c r="AH54" s="166"/>
      <c r="AI54" s="166"/>
      <c r="AJ54" s="166"/>
      <c r="AK54" s="166"/>
      <c r="AL54" s="166"/>
      <c r="AM54" s="166"/>
      <c r="AN54" s="166"/>
      <c r="AO54" s="166"/>
      <c r="AP54" s="166"/>
      <c r="AQ54" s="166"/>
      <c r="AR54" s="166"/>
      <c r="AS54" s="166"/>
      <c r="AT54" s="166"/>
      <c r="AU54" s="166"/>
      <c r="AV54" s="166"/>
      <c r="AW54" s="166"/>
      <c r="AX54" s="166"/>
      <c r="AY54" s="166"/>
      <c r="AZ54" s="166"/>
    </row>
    <row r="55" spans="20:52" ht="39.950000000000003" customHeight="1" x14ac:dyDescent="0.25">
      <c r="T55" s="112"/>
      <c r="U55" s="169"/>
      <c r="V55" s="113"/>
      <c r="W55" s="166"/>
      <c r="X55" s="166"/>
      <c r="Y55" s="114"/>
      <c r="Z55" s="170"/>
      <c r="AA55" s="113"/>
      <c r="AB55" s="113"/>
      <c r="AC55" s="113"/>
      <c r="AD55" s="113"/>
      <c r="AE55" s="113"/>
      <c r="AF55" s="166"/>
      <c r="AG55" s="166"/>
      <c r="AH55" s="166"/>
      <c r="AI55" s="166"/>
      <c r="AJ55" s="166"/>
      <c r="AK55" s="166"/>
      <c r="AL55" s="166"/>
      <c r="AM55" s="166"/>
      <c r="AN55" s="166"/>
      <c r="AO55" s="166"/>
      <c r="AP55" s="166"/>
      <c r="AQ55" s="166"/>
      <c r="AR55" s="166"/>
      <c r="AS55" s="166"/>
      <c r="AT55" s="166"/>
      <c r="AU55" s="166"/>
      <c r="AV55" s="166"/>
      <c r="AW55" s="166"/>
      <c r="AX55" s="166"/>
      <c r="AY55" s="166"/>
      <c r="AZ55" s="166"/>
    </row>
    <row r="56" spans="20:52" ht="39.950000000000003" customHeight="1" x14ac:dyDescent="0.25">
      <c r="T56" s="112"/>
      <c r="U56" s="169"/>
      <c r="V56" s="113"/>
      <c r="W56" s="166"/>
      <c r="X56" s="166"/>
      <c r="Y56" s="114"/>
      <c r="Z56" s="170"/>
      <c r="AA56" s="113"/>
      <c r="AB56" s="113"/>
      <c r="AC56" s="113"/>
      <c r="AD56" s="113"/>
      <c r="AE56" s="113"/>
      <c r="AF56" s="166"/>
      <c r="AG56" s="166"/>
      <c r="AH56" s="166"/>
      <c r="AI56" s="166"/>
      <c r="AJ56" s="166"/>
      <c r="AK56" s="166"/>
      <c r="AL56" s="166"/>
      <c r="AM56" s="166"/>
      <c r="AN56" s="166"/>
      <c r="AO56" s="166"/>
      <c r="AP56" s="166"/>
      <c r="AQ56" s="166"/>
      <c r="AR56" s="166"/>
      <c r="AS56" s="166"/>
      <c r="AT56" s="166"/>
      <c r="AU56" s="166"/>
      <c r="AV56" s="166"/>
      <c r="AW56" s="166"/>
      <c r="AX56" s="166"/>
      <c r="AY56" s="166"/>
      <c r="AZ56" s="166"/>
    </row>
    <row r="57" spans="20:52" ht="39.950000000000003" customHeight="1" x14ac:dyDescent="0.25">
      <c r="T57" s="112"/>
      <c r="U57" s="169"/>
      <c r="V57" s="113"/>
      <c r="W57" s="166"/>
      <c r="X57" s="166"/>
      <c r="Y57" s="114"/>
      <c r="Z57" s="170"/>
      <c r="AA57" s="113"/>
      <c r="AB57" s="113"/>
      <c r="AC57" s="113"/>
      <c r="AD57" s="113"/>
      <c r="AE57" s="113"/>
      <c r="AF57" s="166"/>
      <c r="AG57" s="166"/>
      <c r="AH57" s="166"/>
      <c r="AI57" s="166"/>
      <c r="AJ57" s="166"/>
      <c r="AK57" s="166"/>
      <c r="AL57" s="166"/>
      <c r="AM57" s="166"/>
      <c r="AN57" s="166"/>
      <c r="AO57" s="166"/>
      <c r="AP57" s="166"/>
      <c r="AQ57" s="166"/>
      <c r="AR57" s="166"/>
      <c r="AS57" s="166"/>
      <c r="AT57" s="166"/>
      <c r="AU57" s="166"/>
      <c r="AV57" s="166"/>
      <c r="AW57" s="166"/>
      <c r="AX57" s="166"/>
      <c r="AY57" s="166"/>
      <c r="AZ57" s="166"/>
    </row>
    <row r="58" spans="20:52" ht="39.950000000000003" customHeight="1" x14ac:dyDescent="0.25">
      <c r="T58" s="112"/>
      <c r="U58" s="169"/>
      <c r="V58" s="113"/>
      <c r="W58" s="166"/>
      <c r="X58" s="166"/>
      <c r="Y58" s="114"/>
      <c r="Z58" s="170"/>
      <c r="AA58" s="113"/>
      <c r="AB58" s="113"/>
      <c r="AC58" s="113"/>
      <c r="AD58" s="113"/>
      <c r="AE58" s="113"/>
      <c r="AF58" s="166"/>
      <c r="AG58" s="166"/>
      <c r="AH58" s="166"/>
      <c r="AI58" s="166"/>
      <c r="AJ58" s="166"/>
      <c r="AK58" s="166"/>
      <c r="AL58" s="166"/>
      <c r="AM58" s="166"/>
      <c r="AN58" s="166"/>
      <c r="AO58" s="166"/>
      <c r="AP58" s="166"/>
      <c r="AQ58" s="166"/>
      <c r="AR58" s="166"/>
      <c r="AS58" s="166"/>
      <c r="AT58" s="166"/>
      <c r="AU58" s="166"/>
      <c r="AV58" s="166"/>
      <c r="AW58" s="166"/>
      <c r="AX58" s="166"/>
      <c r="AY58" s="166"/>
      <c r="AZ58" s="166"/>
    </row>
    <row r="59" spans="20:52" ht="39.950000000000003" customHeight="1" x14ac:dyDescent="0.25">
      <c r="T59" s="171"/>
      <c r="U59" s="171"/>
      <c r="V59" s="171"/>
      <c r="W59" s="171"/>
      <c r="X59" s="171"/>
      <c r="Y59" s="171"/>
      <c r="Z59" s="171"/>
      <c r="AA59" s="171"/>
      <c r="AB59" s="171"/>
      <c r="AC59" s="171"/>
      <c r="AD59" s="171"/>
      <c r="AE59" s="171"/>
      <c r="AF59" s="166"/>
      <c r="AG59" s="166"/>
      <c r="AH59" s="166"/>
      <c r="AI59" s="166"/>
      <c r="AJ59" s="166"/>
      <c r="AK59" s="166"/>
      <c r="AL59" s="166"/>
      <c r="AM59" s="166"/>
      <c r="AN59" s="166"/>
      <c r="AO59" s="166"/>
      <c r="AP59" s="166"/>
      <c r="AQ59" s="166"/>
      <c r="AR59" s="166"/>
      <c r="AS59" s="166"/>
      <c r="AT59" s="166"/>
      <c r="AU59" s="166"/>
      <c r="AV59" s="166"/>
      <c r="AW59" s="166"/>
      <c r="AX59" s="166"/>
      <c r="AY59" s="166"/>
      <c r="AZ59" s="166"/>
    </row>
    <row r="60" spans="20:52" ht="39.950000000000003" customHeight="1" x14ac:dyDescent="0.25">
      <c r="T60" s="171"/>
      <c r="U60" s="171"/>
      <c r="V60" s="171"/>
      <c r="W60" s="171"/>
      <c r="X60" s="171"/>
      <c r="Y60" s="171"/>
      <c r="Z60" s="171"/>
      <c r="AA60" s="171"/>
      <c r="AB60" s="171"/>
      <c r="AC60" s="171"/>
      <c r="AD60" s="171"/>
      <c r="AE60" s="171"/>
      <c r="AF60" s="166"/>
      <c r="AG60" s="166"/>
      <c r="AH60" s="166"/>
      <c r="AI60" s="166"/>
      <c r="AJ60" s="166"/>
      <c r="AK60" s="166"/>
      <c r="AL60" s="166"/>
      <c r="AM60" s="166"/>
      <c r="AN60" s="166"/>
      <c r="AO60" s="166"/>
      <c r="AP60" s="166"/>
      <c r="AQ60" s="166"/>
      <c r="AR60" s="166"/>
      <c r="AS60" s="166"/>
      <c r="AT60" s="166"/>
      <c r="AU60" s="166"/>
      <c r="AV60" s="166"/>
      <c r="AW60" s="166"/>
      <c r="AX60" s="166"/>
      <c r="AY60" s="166"/>
      <c r="AZ60" s="166"/>
    </row>
    <row r="61" spans="20:52" ht="39.950000000000003" customHeight="1" x14ac:dyDescent="0.25">
      <c r="T61" s="171"/>
      <c r="U61" s="171"/>
      <c r="V61" s="171"/>
      <c r="W61" s="171"/>
      <c r="X61" s="171"/>
      <c r="Y61" s="171"/>
      <c r="Z61" s="171"/>
      <c r="AA61" s="171"/>
      <c r="AB61" s="171"/>
      <c r="AC61" s="171"/>
      <c r="AD61" s="171"/>
      <c r="AE61" s="171"/>
      <c r="AF61" s="166"/>
      <c r="AG61" s="166"/>
      <c r="AH61" s="166"/>
      <c r="AI61" s="166"/>
      <c r="AJ61" s="166"/>
      <c r="AK61" s="166"/>
      <c r="AL61" s="166"/>
      <c r="AM61" s="166"/>
      <c r="AN61" s="166"/>
      <c r="AO61" s="166"/>
      <c r="AP61" s="166"/>
      <c r="AQ61" s="166"/>
      <c r="AR61" s="166"/>
      <c r="AS61" s="166"/>
      <c r="AT61" s="166"/>
      <c r="AU61" s="166"/>
      <c r="AV61" s="166"/>
      <c r="AW61" s="166"/>
      <c r="AX61" s="166"/>
      <c r="AY61" s="166"/>
      <c r="AZ61" s="166"/>
    </row>
    <row r="62" spans="20:52" ht="39.950000000000003" customHeight="1" x14ac:dyDescent="0.25">
      <c r="T62" s="171"/>
      <c r="U62" s="171"/>
      <c r="V62" s="171"/>
      <c r="W62" s="171"/>
      <c r="X62" s="171"/>
      <c r="Y62" s="171"/>
      <c r="Z62" s="171"/>
      <c r="AA62" s="171"/>
      <c r="AB62" s="171"/>
      <c r="AC62" s="171"/>
      <c r="AD62" s="171"/>
      <c r="AE62" s="171"/>
      <c r="AF62" s="166"/>
      <c r="AG62" s="166"/>
      <c r="AH62" s="166"/>
      <c r="AI62" s="166"/>
      <c r="AJ62" s="166"/>
      <c r="AK62" s="166"/>
      <c r="AL62" s="166"/>
      <c r="AM62" s="166"/>
      <c r="AN62" s="166"/>
      <c r="AO62" s="166"/>
      <c r="AP62" s="166"/>
      <c r="AQ62" s="166"/>
      <c r="AR62" s="166"/>
      <c r="AS62" s="166"/>
      <c r="AT62" s="166"/>
      <c r="AU62" s="166"/>
      <c r="AV62" s="166"/>
      <c r="AW62" s="166"/>
      <c r="AX62" s="166"/>
      <c r="AY62" s="166"/>
      <c r="AZ62" s="166"/>
    </row>
    <row r="63" spans="20:52" ht="39.950000000000003" customHeight="1" x14ac:dyDescent="0.25">
      <c r="T63" s="171"/>
      <c r="U63" s="171"/>
      <c r="V63" s="171"/>
      <c r="W63" s="171"/>
      <c r="X63" s="171"/>
      <c r="Y63" s="171"/>
      <c r="Z63" s="171"/>
      <c r="AA63" s="171"/>
      <c r="AB63" s="171"/>
      <c r="AC63" s="171"/>
      <c r="AD63" s="171"/>
      <c r="AE63" s="171"/>
      <c r="AF63" s="166"/>
      <c r="AG63" s="166"/>
      <c r="AH63" s="166"/>
      <c r="AI63" s="166"/>
      <c r="AJ63" s="166"/>
      <c r="AK63" s="166"/>
      <c r="AL63" s="166"/>
      <c r="AM63" s="166"/>
      <c r="AN63" s="166"/>
      <c r="AO63" s="166"/>
      <c r="AP63" s="166"/>
      <c r="AQ63" s="166"/>
      <c r="AR63" s="166"/>
      <c r="AS63" s="166"/>
      <c r="AT63" s="166"/>
      <c r="AU63" s="166"/>
      <c r="AV63" s="166"/>
      <c r="AW63" s="166"/>
      <c r="AX63" s="166"/>
      <c r="AY63" s="166"/>
      <c r="AZ63" s="166"/>
    </row>
    <row r="64" spans="20:52" ht="39.950000000000003" customHeight="1" x14ac:dyDescent="0.25">
      <c r="T64" s="171"/>
      <c r="U64" s="171"/>
      <c r="V64" s="171"/>
      <c r="W64" s="171"/>
      <c r="X64" s="171"/>
      <c r="Y64" s="171"/>
      <c r="Z64" s="171"/>
      <c r="AA64" s="171"/>
      <c r="AB64" s="171"/>
      <c r="AC64" s="171"/>
      <c r="AD64" s="171"/>
      <c r="AE64" s="171"/>
      <c r="AF64" s="166"/>
      <c r="AG64" s="166"/>
      <c r="AH64" s="166"/>
      <c r="AI64" s="166"/>
      <c r="AJ64" s="166"/>
      <c r="AK64" s="166"/>
      <c r="AL64" s="166"/>
      <c r="AM64" s="166"/>
      <c r="AN64" s="166"/>
      <c r="AO64" s="166"/>
      <c r="AP64" s="166"/>
      <c r="AQ64" s="166"/>
      <c r="AR64" s="166"/>
      <c r="AS64" s="166"/>
      <c r="AT64" s="166"/>
      <c r="AU64" s="166"/>
      <c r="AV64" s="166"/>
      <c r="AW64" s="166"/>
      <c r="AX64" s="166"/>
      <c r="AY64" s="166"/>
      <c r="AZ64" s="166"/>
    </row>
    <row r="65" spans="20:52" ht="39.950000000000003" customHeight="1" x14ac:dyDescent="0.25">
      <c r="T65" s="171"/>
      <c r="U65" s="171"/>
      <c r="V65" s="171"/>
      <c r="W65" s="171"/>
      <c r="X65" s="171"/>
      <c r="Y65" s="171"/>
      <c r="Z65" s="171"/>
      <c r="AA65" s="171"/>
      <c r="AB65" s="171"/>
      <c r="AC65" s="171"/>
      <c r="AD65" s="171"/>
      <c r="AE65" s="171"/>
      <c r="AF65" s="166"/>
      <c r="AG65" s="166"/>
      <c r="AH65" s="166"/>
      <c r="AI65" s="166"/>
      <c r="AJ65" s="166"/>
      <c r="AK65" s="166"/>
      <c r="AL65" s="166"/>
      <c r="AM65" s="166"/>
      <c r="AN65" s="166"/>
      <c r="AO65" s="166"/>
      <c r="AP65" s="166"/>
      <c r="AQ65" s="166"/>
      <c r="AR65" s="166"/>
      <c r="AS65" s="166"/>
      <c r="AT65" s="166"/>
      <c r="AU65" s="166"/>
      <c r="AV65" s="166"/>
      <c r="AW65" s="166"/>
      <c r="AX65" s="166"/>
      <c r="AY65" s="166"/>
      <c r="AZ65" s="166"/>
    </row>
    <row r="66" spans="20:52" ht="39.950000000000003" customHeight="1" x14ac:dyDescent="0.25">
      <c r="T66" s="171"/>
      <c r="U66" s="171"/>
      <c r="V66" s="171"/>
      <c r="W66" s="171"/>
      <c r="X66" s="171"/>
      <c r="Y66" s="171"/>
      <c r="Z66" s="171"/>
      <c r="AA66" s="171"/>
      <c r="AB66" s="171"/>
      <c r="AC66" s="171"/>
      <c r="AD66" s="171"/>
      <c r="AE66" s="171"/>
      <c r="AF66" s="166"/>
      <c r="AG66" s="166"/>
      <c r="AH66" s="166"/>
      <c r="AI66" s="166"/>
      <c r="AJ66" s="166"/>
      <c r="AK66" s="166"/>
      <c r="AL66" s="166"/>
      <c r="AM66" s="166"/>
      <c r="AN66" s="166"/>
      <c r="AO66" s="166"/>
      <c r="AP66" s="166"/>
      <c r="AQ66" s="166"/>
      <c r="AR66" s="166"/>
      <c r="AS66" s="166"/>
      <c r="AT66" s="166"/>
      <c r="AU66" s="166"/>
      <c r="AV66" s="166"/>
      <c r="AW66" s="166"/>
      <c r="AX66" s="166"/>
      <c r="AY66" s="166"/>
      <c r="AZ66" s="166"/>
    </row>
    <row r="67" spans="20:52" ht="39.950000000000003" customHeight="1" x14ac:dyDescent="0.25">
      <c r="T67" s="171"/>
      <c r="U67" s="171"/>
      <c r="V67" s="171"/>
      <c r="W67" s="171"/>
      <c r="X67" s="171"/>
      <c r="Y67" s="171"/>
      <c r="Z67" s="171"/>
      <c r="AA67" s="171"/>
      <c r="AB67" s="171"/>
      <c r="AC67" s="171"/>
      <c r="AD67" s="171"/>
      <c r="AE67" s="171"/>
      <c r="AF67" s="166"/>
      <c r="AG67" s="166"/>
      <c r="AH67" s="166"/>
      <c r="AI67" s="166"/>
      <c r="AJ67" s="166"/>
      <c r="AK67" s="166"/>
      <c r="AL67" s="166"/>
      <c r="AM67" s="166"/>
      <c r="AN67" s="166"/>
      <c r="AO67" s="166"/>
      <c r="AP67" s="166"/>
      <c r="AQ67" s="166"/>
      <c r="AR67" s="166"/>
      <c r="AS67" s="166"/>
      <c r="AT67" s="166"/>
      <c r="AU67" s="166"/>
      <c r="AV67" s="166"/>
      <c r="AW67" s="166"/>
      <c r="AX67" s="166"/>
      <c r="AY67" s="166"/>
      <c r="AZ67" s="166"/>
    </row>
    <row r="68" spans="20:52" ht="39.950000000000003" customHeight="1" x14ac:dyDescent="0.25">
      <c r="T68" s="171"/>
      <c r="U68" s="171"/>
      <c r="V68" s="171"/>
      <c r="W68" s="171"/>
      <c r="X68" s="171"/>
      <c r="Y68" s="171"/>
      <c r="Z68" s="171"/>
      <c r="AA68" s="171"/>
      <c r="AB68" s="171"/>
      <c r="AC68" s="171"/>
      <c r="AD68" s="171"/>
      <c r="AE68" s="171"/>
      <c r="AF68" s="166"/>
      <c r="AG68" s="166"/>
      <c r="AH68" s="166"/>
      <c r="AI68" s="166"/>
      <c r="AJ68" s="166"/>
      <c r="AK68" s="166"/>
      <c r="AL68" s="166"/>
      <c r="AM68" s="166"/>
      <c r="AN68" s="166"/>
      <c r="AO68" s="166"/>
      <c r="AP68" s="166"/>
      <c r="AQ68" s="166"/>
      <c r="AR68" s="166"/>
      <c r="AS68" s="166"/>
      <c r="AT68" s="166"/>
      <c r="AU68" s="166"/>
      <c r="AV68" s="166"/>
      <c r="AW68" s="166"/>
      <c r="AX68" s="166"/>
      <c r="AY68" s="166"/>
      <c r="AZ68" s="166"/>
    </row>
    <row r="69" spans="20:52" ht="39.950000000000003" customHeight="1" x14ac:dyDescent="0.25">
      <c r="T69" s="171"/>
      <c r="U69" s="171"/>
      <c r="V69" s="171"/>
      <c r="W69" s="171"/>
      <c r="X69" s="171"/>
      <c r="Y69" s="171"/>
      <c r="Z69" s="171"/>
      <c r="AA69" s="171"/>
      <c r="AB69" s="171"/>
      <c r="AC69" s="171"/>
      <c r="AD69" s="171"/>
      <c r="AE69" s="171"/>
      <c r="AF69" s="166"/>
      <c r="AG69" s="166"/>
      <c r="AH69" s="166"/>
      <c r="AI69" s="166"/>
      <c r="AJ69" s="166"/>
      <c r="AK69" s="166"/>
      <c r="AL69" s="166"/>
      <c r="AM69" s="166"/>
      <c r="AN69" s="166"/>
      <c r="AO69" s="166"/>
      <c r="AP69" s="166"/>
      <c r="AQ69" s="166"/>
      <c r="AR69" s="166"/>
      <c r="AS69" s="166"/>
      <c r="AT69" s="166"/>
      <c r="AU69" s="166"/>
      <c r="AV69" s="166"/>
      <c r="AW69" s="166"/>
      <c r="AX69" s="166"/>
      <c r="AY69" s="166"/>
      <c r="AZ69" s="166"/>
    </row>
    <row r="70" spans="20:52" ht="39.950000000000003" customHeight="1" x14ac:dyDescent="0.25">
      <c r="T70" s="171"/>
      <c r="U70" s="171"/>
      <c r="V70" s="171"/>
      <c r="W70" s="171"/>
      <c r="X70" s="171"/>
      <c r="Y70" s="171"/>
      <c r="Z70" s="171"/>
      <c r="AA70" s="171"/>
      <c r="AB70" s="171"/>
      <c r="AC70" s="171"/>
      <c r="AD70" s="171"/>
      <c r="AE70" s="171"/>
      <c r="AF70" s="166"/>
      <c r="AG70" s="166"/>
      <c r="AH70" s="166"/>
      <c r="AI70" s="166"/>
      <c r="AJ70" s="166"/>
      <c r="AK70" s="166"/>
      <c r="AL70" s="166"/>
      <c r="AM70" s="166"/>
      <c r="AN70" s="166"/>
      <c r="AO70" s="166"/>
      <c r="AP70" s="166"/>
      <c r="AQ70" s="166"/>
      <c r="AR70" s="166"/>
      <c r="AS70" s="166"/>
      <c r="AT70" s="166"/>
      <c r="AU70" s="166"/>
      <c r="AV70" s="166"/>
      <c r="AW70" s="166"/>
      <c r="AX70" s="166"/>
      <c r="AY70" s="166"/>
      <c r="AZ70" s="166"/>
    </row>
    <row r="71" spans="20:52" ht="39.950000000000003" customHeight="1" x14ac:dyDescent="0.25">
      <c r="T71" s="171"/>
      <c r="U71" s="171"/>
      <c r="V71" s="171"/>
      <c r="W71" s="171"/>
      <c r="X71" s="171"/>
      <c r="Y71" s="171"/>
      <c r="Z71" s="171"/>
      <c r="AA71" s="171"/>
      <c r="AB71" s="171"/>
      <c r="AC71" s="171"/>
      <c r="AD71" s="171"/>
      <c r="AE71" s="171"/>
      <c r="AF71" s="166"/>
      <c r="AG71" s="166"/>
      <c r="AH71" s="166"/>
      <c r="AI71" s="166"/>
      <c r="AJ71" s="166"/>
      <c r="AK71" s="166"/>
      <c r="AL71" s="166"/>
      <c r="AM71" s="166"/>
      <c r="AN71" s="166"/>
      <c r="AO71" s="166"/>
      <c r="AP71" s="166"/>
      <c r="AQ71" s="166"/>
      <c r="AR71" s="166"/>
      <c r="AS71" s="166"/>
      <c r="AT71" s="166"/>
      <c r="AU71" s="166"/>
      <c r="AV71" s="166"/>
      <c r="AW71" s="166"/>
      <c r="AX71" s="166"/>
      <c r="AY71" s="166"/>
      <c r="AZ71" s="166"/>
    </row>
    <row r="72" spans="20:52" ht="39.950000000000003" customHeight="1" x14ac:dyDescent="0.25">
      <c r="T72" s="171"/>
      <c r="U72" s="171"/>
      <c r="V72" s="171"/>
      <c r="W72" s="171"/>
      <c r="X72" s="171"/>
      <c r="Y72" s="171"/>
      <c r="Z72" s="171"/>
      <c r="AA72" s="171"/>
      <c r="AB72" s="171"/>
      <c r="AC72" s="171"/>
      <c r="AD72" s="171"/>
      <c r="AE72" s="171"/>
      <c r="AF72" s="166"/>
      <c r="AG72" s="166"/>
      <c r="AH72" s="166"/>
      <c r="AI72" s="166"/>
      <c r="AJ72" s="166"/>
      <c r="AK72" s="166"/>
      <c r="AL72" s="166"/>
      <c r="AM72" s="166"/>
      <c r="AN72" s="166"/>
      <c r="AO72" s="166"/>
      <c r="AP72" s="166"/>
      <c r="AQ72" s="166"/>
      <c r="AR72" s="166"/>
      <c r="AS72" s="166"/>
      <c r="AT72" s="166"/>
      <c r="AU72" s="166"/>
      <c r="AV72" s="166"/>
      <c r="AW72" s="166"/>
      <c r="AX72" s="166"/>
      <c r="AY72" s="166"/>
      <c r="AZ72" s="166"/>
    </row>
    <row r="73" spans="20:52" ht="39.950000000000003" customHeight="1" x14ac:dyDescent="0.25">
      <c r="T73" s="171"/>
      <c r="U73" s="171"/>
      <c r="V73" s="171"/>
      <c r="W73" s="171"/>
      <c r="X73" s="171"/>
      <c r="Y73" s="171"/>
      <c r="Z73" s="171"/>
      <c r="AA73" s="171"/>
      <c r="AB73" s="171"/>
      <c r="AC73" s="171"/>
      <c r="AD73" s="171"/>
      <c r="AE73" s="171"/>
      <c r="AF73" s="166"/>
      <c r="AG73" s="166"/>
      <c r="AH73" s="166"/>
      <c r="AI73" s="166"/>
      <c r="AJ73" s="166"/>
      <c r="AK73" s="166"/>
      <c r="AL73" s="166"/>
      <c r="AM73" s="166"/>
      <c r="AN73" s="166"/>
      <c r="AO73" s="166"/>
      <c r="AP73" s="166"/>
      <c r="AQ73" s="166"/>
      <c r="AR73" s="166"/>
      <c r="AS73" s="166"/>
      <c r="AT73" s="166"/>
      <c r="AU73" s="166"/>
      <c r="AV73" s="166"/>
      <c r="AW73" s="166"/>
      <c r="AX73" s="166"/>
      <c r="AY73" s="166"/>
      <c r="AZ73" s="166"/>
    </row>
    <row r="74" spans="20:52" ht="39.950000000000003" customHeight="1" x14ac:dyDescent="0.25">
      <c r="T74" s="171"/>
      <c r="U74" s="171"/>
      <c r="V74" s="171"/>
      <c r="W74" s="171"/>
      <c r="X74" s="171"/>
      <c r="Y74" s="171"/>
      <c r="Z74" s="171"/>
      <c r="AA74" s="171"/>
      <c r="AB74" s="171"/>
      <c r="AC74" s="171"/>
      <c r="AD74" s="171"/>
      <c r="AE74" s="171"/>
      <c r="AF74" s="166"/>
      <c r="AG74" s="166"/>
      <c r="AH74" s="166"/>
      <c r="AI74" s="166"/>
      <c r="AJ74" s="166"/>
      <c r="AK74" s="166"/>
      <c r="AL74" s="166"/>
      <c r="AM74" s="166"/>
      <c r="AN74" s="166"/>
      <c r="AO74" s="166"/>
      <c r="AP74" s="166"/>
      <c r="AQ74" s="166"/>
      <c r="AR74" s="166"/>
      <c r="AS74" s="166"/>
      <c r="AT74" s="166"/>
      <c r="AU74" s="166"/>
      <c r="AV74" s="166"/>
      <c r="AW74" s="166"/>
      <c r="AX74" s="166"/>
      <c r="AY74" s="166"/>
      <c r="AZ74" s="166"/>
    </row>
    <row r="75" spans="20:52" ht="39.950000000000003" customHeight="1" x14ac:dyDescent="0.25">
      <c r="T75" s="171"/>
      <c r="U75" s="171"/>
      <c r="V75" s="171"/>
      <c r="W75" s="171"/>
      <c r="X75" s="171"/>
      <c r="Y75" s="171"/>
      <c r="Z75" s="171"/>
      <c r="AA75" s="171"/>
      <c r="AB75" s="171"/>
      <c r="AC75" s="171"/>
      <c r="AD75" s="171"/>
      <c r="AE75" s="171"/>
      <c r="AF75" s="166"/>
      <c r="AG75" s="166"/>
      <c r="AH75" s="166"/>
      <c r="AI75" s="166"/>
      <c r="AJ75" s="166"/>
      <c r="AK75" s="166"/>
      <c r="AL75" s="166"/>
      <c r="AM75" s="166"/>
      <c r="AN75" s="166"/>
      <c r="AO75" s="166"/>
      <c r="AP75" s="166"/>
      <c r="AQ75" s="166"/>
      <c r="AR75" s="166"/>
      <c r="AS75" s="166"/>
      <c r="AT75" s="166"/>
      <c r="AU75" s="166"/>
      <c r="AV75" s="166"/>
      <c r="AW75" s="166"/>
      <c r="AX75" s="166"/>
      <c r="AY75" s="166"/>
      <c r="AZ75" s="166"/>
    </row>
    <row r="76" spans="20:52" ht="39.950000000000003" customHeight="1" x14ac:dyDescent="0.25">
      <c r="T76" s="171"/>
      <c r="U76" s="171"/>
      <c r="V76" s="171"/>
      <c r="W76" s="171"/>
      <c r="X76" s="171"/>
      <c r="Y76" s="171"/>
      <c r="Z76" s="171"/>
      <c r="AA76" s="171"/>
      <c r="AB76" s="171"/>
      <c r="AC76" s="171"/>
      <c r="AD76" s="171"/>
      <c r="AE76" s="171"/>
      <c r="AF76" s="166"/>
      <c r="AG76" s="166"/>
      <c r="AH76" s="166"/>
      <c r="AI76" s="166"/>
      <c r="AJ76" s="166"/>
      <c r="AK76" s="166"/>
      <c r="AL76" s="166"/>
      <c r="AM76" s="166"/>
      <c r="AN76" s="166"/>
      <c r="AO76" s="166"/>
      <c r="AP76" s="166"/>
      <c r="AQ76" s="166"/>
      <c r="AR76" s="166"/>
      <c r="AS76" s="166"/>
      <c r="AT76" s="166"/>
      <c r="AU76" s="166"/>
      <c r="AV76" s="166"/>
      <c r="AW76" s="166"/>
      <c r="AX76" s="166"/>
      <c r="AY76" s="166"/>
      <c r="AZ76" s="166"/>
    </row>
    <row r="77" spans="20:52" ht="39.950000000000003" customHeight="1" x14ac:dyDescent="0.25">
      <c r="T77" s="171"/>
      <c r="U77" s="171"/>
      <c r="V77" s="171"/>
      <c r="W77" s="171"/>
      <c r="X77" s="171"/>
      <c r="Y77" s="171"/>
      <c r="Z77" s="171"/>
      <c r="AA77" s="171"/>
      <c r="AB77" s="171"/>
      <c r="AC77" s="171"/>
      <c r="AD77" s="171"/>
      <c r="AE77" s="171"/>
      <c r="AF77" s="166"/>
      <c r="AG77" s="166"/>
      <c r="AH77" s="166"/>
      <c r="AI77" s="166"/>
      <c r="AJ77" s="166"/>
      <c r="AK77" s="166"/>
      <c r="AL77" s="166"/>
      <c r="AM77" s="166"/>
      <c r="AN77" s="166"/>
      <c r="AO77" s="166"/>
      <c r="AP77" s="166"/>
      <c r="AQ77" s="166"/>
      <c r="AR77" s="166"/>
      <c r="AS77" s="166"/>
      <c r="AT77" s="166"/>
      <c r="AU77" s="166"/>
      <c r="AV77" s="166"/>
      <c r="AW77" s="166"/>
      <c r="AX77" s="166"/>
      <c r="AY77" s="166"/>
      <c r="AZ77" s="166"/>
    </row>
    <row r="78" spans="20:52" ht="39.950000000000003" customHeight="1" x14ac:dyDescent="0.25">
      <c r="T78" s="171"/>
      <c r="U78" s="171"/>
      <c r="V78" s="171"/>
      <c r="W78" s="171"/>
      <c r="X78" s="171"/>
      <c r="Y78" s="171"/>
      <c r="Z78" s="171"/>
      <c r="AA78" s="171"/>
      <c r="AB78" s="171"/>
      <c r="AC78" s="171"/>
      <c r="AD78" s="171"/>
      <c r="AE78" s="171"/>
      <c r="AF78" s="166"/>
      <c r="AG78" s="166"/>
      <c r="AH78" s="166"/>
      <c r="AI78" s="166"/>
      <c r="AJ78" s="166"/>
      <c r="AK78" s="166"/>
      <c r="AL78" s="166"/>
      <c r="AM78" s="166"/>
      <c r="AN78" s="166"/>
      <c r="AO78" s="166"/>
      <c r="AP78" s="166"/>
      <c r="AQ78" s="166"/>
      <c r="AR78" s="166"/>
      <c r="AS78" s="166"/>
      <c r="AT78" s="166"/>
      <c r="AU78" s="166"/>
      <c r="AV78" s="166"/>
      <c r="AW78" s="166"/>
      <c r="AX78" s="166"/>
      <c r="AY78" s="166"/>
      <c r="AZ78" s="166"/>
    </row>
    <row r="79" spans="20:52" ht="39.950000000000003" customHeight="1" x14ac:dyDescent="0.25">
      <c r="T79" s="171"/>
      <c r="U79" s="171"/>
      <c r="V79" s="171"/>
      <c r="W79" s="171"/>
      <c r="X79" s="171"/>
      <c r="Y79" s="171"/>
      <c r="Z79" s="171"/>
      <c r="AA79" s="171"/>
      <c r="AB79" s="171"/>
      <c r="AC79" s="171"/>
      <c r="AD79" s="171"/>
      <c r="AE79" s="171"/>
      <c r="AF79" s="166"/>
      <c r="AG79" s="166"/>
      <c r="AH79" s="166"/>
      <c r="AI79" s="166"/>
      <c r="AJ79" s="166"/>
      <c r="AK79" s="166"/>
      <c r="AL79" s="166"/>
      <c r="AM79" s="166"/>
      <c r="AN79" s="166"/>
      <c r="AO79" s="166"/>
      <c r="AP79" s="166"/>
      <c r="AQ79" s="166"/>
      <c r="AR79" s="166"/>
      <c r="AS79" s="166"/>
      <c r="AT79" s="166"/>
      <c r="AU79" s="166"/>
      <c r="AV79" s="166"/>
      <c r="AW79" s="166"/>
      <c r="AX79" s="166"/>
      <c r="AY79" s="166"/>
      <c r="AZ79" s="166"/>
    </row>
    <row r="80" spans="20:52" ht="39.950000000000003" customHeight="1" x14ac:dyDescent="0.25">
      <c r="T80" s="171"/>
      <c r="U80" s="171"/>
      <c r="V80" s="171"/>
      <c r="W80" s="171"/>
      <c r="X80" s="171"/>
      <c r="Y80" s="171"/>
      <c r="Z80" s="171"/>
      <c r="AA80" s="171"/>
      <c r="AB80" s="171"/>
      <c r="AC80" s="171"/>
      <c r="AD80" s="171"/>
      <c r="AE80" s="171"/>
      <c r="AF80" s="166"/>
      <c r="AG80" s="166"/>
      <c r="AH80" s="166"/>
      <c r="AI80" s="166"/>
      <c r="AJ80" s="166"/>
      <c r="AK80" s="166"/>
      <c r="AL80" s="166"/>
      <c r="AM80" s="166"/>
      <c r="AN80" s="166"/>
      <c r="AO80" s="166"/>
      <c r="AP80" s="166"/>
      <c r="AQ80" s="166"/>
      <c r="AR80" s="166"/>
      <c r="AS80" s="166"/>
      <c r="AT80" s="166"/>
      <c r="AU80" s="166"/>
      <c r="AV80" s="166"/>
      <c r="AW80" s="166"/>
      <c r="AX80" s="166"/>
      <c r="AY80" s="166"/>
      <c r="AZ80" s="166"/>
    </row>
    <row r="81" spans="20:52" ht="39.950000000000003" customHeight="1" x14ac:dyDescent="0.25">
      <c r="T81" s="171"/>
      <c r="U81" s="171"/>
      <c r="V81" s="171"/>
      <c r="W81" s="171"/>
      <c r="X81" s="171"/>
      <c r="Y81" s="171"/>
      <c r="Z81" s="171"/>
      <c r="AA81" s="171"/>
      <c r="AB81" s="171"/>
      <c r="AC81" s="171"/>
      <c r="AD81" s="171"/>
      <c r="AE81" s="171"/>
      <c r="AF81" s="166"/>
      <c r="AG81" s="166"/>
      <c r="AH81" s="166"/>
      <c r="AI81" s="166"/>
      <c r="AJ81" s="166"/>
      <c r="AK81" s="166"/>
      <c r="AL81" s="166"/>
      <c r="AM81" s="166"/>
      <c r="AN81" s="166"/>
      <c r="AO81" s="166"/>
      <c r="AP81" s="166"/>
      <c r="AQ81" s="166"/>
      <c r="AR81" s="166"/>
      <c r="AS81" s="166"/>
      <c r="AT81" s="166"/>
      <c r="AU81" s="166"/>
      <c r="AV81" s="166"/>
      <c r="AW81" s="166"/>
      <c r="AX81" s="166"/>
      <c r="AY81" s="166"/>
      <c r="AZ81" s="166"/>
    </row>
    <row r="82" spans="20:52" ht="39.950000000000003" customHeight="1" x14ac:dyDescent="0.25">
      <c r="T82" s="171"/>
      <c r="U82" s="171"/>
      <c r="V82" s="171"/>
      <c r="W82" s="171"/>
      <c r="X82" s="171"/>
      <c r="Y82" s="171"/>
      <c r="Z82" s="171"/>
      <c r="AA82" s="171"/>
      <c r="AB82" s="171"/>
      <c r="AC82" s="171"/>
      <c r="AD82" s="171"/>
      <c r="AE82" s="171"/>
      <c r="AF82" s="166"/>
      <c r="AG82" s="166"/>
      <c r="AH82" s="166"/>
      <c r="AI82" s="166"/>
      <c r="AJ82" s="166"/>
      <c r="AK82" s="166"/>
      <c r="AL82" s="166"/>
      <c r="AM82" s="166"/>
      <c r="AN82" s="166"/>
      <c r="AO82" s="166"/>
      <c r="AP82" s="166"/>
      <c r="AQ82" s="166"/>
      <c r="AR82" s="166"/>
      <c r="AS82" s="166"/>
      <c r="AT82" s="166"/>
      <c r="AU82" s="166"/>
      <c r="AV82" s="166"/>
      <c r="AW82" s="166"/>
      <c r="AX82" s="166"/>
      <c r="AY82" s="166"/>
      <c r="AZ82" s="166"/>
    </row>
    <row r="83" spans="20:52" ht="39.950000000000003" customHeight="1" x14ac:dyDescent="0.25">
      <c r="T83" s="171"/>
      <c r="U83" s="171"/>
      <c r="V83" s="171"/>
      <c r="W83" s="171"/>
      <c r="X83" s="171"/>
      <c r="Y83" s="171"/>
      <c r="Z83" s="171"/>
      <c r="AA83" s="171"/>
      <c r="AB83" s="171"/>
      <c r="AC83" s="171"/>
      <c r="AD83" s="171"/>
      <c r="AE83" s="171"/>
      <c r="AF83" s="166"/>
      <c r="AG83" s="166"/>
      <c r="AH83" s="166"/>
      <c r="AI83" s="166"/>
      <c r="AJ83" s="166"/>
      <c r="AK83" s="166"/>
      <c r="AL83" s="166"/>
      <c r="AM83" s="166"/>
      <c r="AN83" s="166"/>
      <c r="AO83" s="166"/>
      <c r="AP83" s="166"/>
      <c r="AQ83" s="166"/>
      <c r="AR83" s="166"/>
      <c r="AS83" s="166"/>
      <c r="AT83" s="166"/>
      <c r="AU83" s="166"/>
      <c r="AV83" s="166"/>
      <c r="AW83" s="166"/>
      <c r="AX83" s="166"/>
      <c r="AY83" s="166"/>
      <c r="AZ83" s="166"/>
    </row>
    <row r="84" spans="20:52" ht="39.950000000000003" customHeight="1" x14ac:dyDescent="0.25">
      <c r="T84" s="171"/>
      <c r="U84" s="171"/>
      <c r="V84" s="171"/>
      <c r="W84" s="171"/>
      <c r="X84" s="171"/>
      <c r="Y84" s="171"/>
      <c r="Z84" s="171"/>
      <c r="AA84" s="171"/>
      <c r="AB84" s="171"/>
      <c r="AC84" s="171"/>
      <c r="AD84" s="171"/>
      <c r="AE84" s="171"/>
      <c r="AF84" s="166"/>
      <c r="AG84" s="166"/>
      <c r="AH84" s="166"/>
      <c r="AI84" s="166"/>
      <c r="AJ84" s="166"/>
      <c r="AK84" s="166"/>
      <c r="AL84" s="166"/>
      <c r="AM84" s="166"/>
      <c r="AN84" s="166"/>
      <c r="AO84" s="166"/>
      <c r="AP84" s="166"/>
      <c r="AQ84" s="166"/>
      <c r="AR84" s="166"/>
      <c r="AS84" s="166"/>
      <c r="AT84" s="166"/>
      <c r="AU84" s="166"/>
      <c r="AV84" s="166"/>
      <c r="AW84" s="166"/>
      <c r="AX84" s="166"/>
      <c r="AY84" s="166"/>
      <c r="AZ84" s="166"/>
    </row>
    <row r="85" spans="20:52" ht="39.950000000000003" customHeight="1" x14ac:dyDescent="0.25">
      <c r="T85" s="171"/>
      <c r="U85" s="171"/>
      <c r="V85" s="171"/>
      <c r="W85" s="171"/>
      <c r="X85" s="171"/>
      <c r="Y85" s="171"/>
      <c r="Z85" s="171"/>
      <c r="AA85" s="171"/>
      <c r="AB85" s="171"/>
      <c r="AC85" s="171"/>
      <c r="AD85" s="171"/>
      <c r="AE85" s="171"/>
      <c r="AF85" s="166"/>
      <c r="AG85" s="166"/>
      <c r="AH85" s="166"/>
      <c r="AI85" s="166"/>
      <c r="AJ85" s="166"/>
      <c r="AK85" s="166"/>
      <c r="AL85" s="166"/>
      <c r="AM85" s="166"/>
      <c r="AN85" s="166"/>
      <c r="AO85" s="166"/>
      <c r="AP85" s="166"/>
      <c r="AQ85" s="166"/>
      <c r="AR85" s="166"/>
      <c r="AS85" s="166"/>
      <c r="AT85" s="166"/>
      <c r="AU85" s="166"/>
      <c r="AV85" s="166"/>
      <c r="AW85" s="166"/>
      <c r="AX85" s="166"/>
      <c r="AY85" s="166"/>
      <c r="AZ85" s="166"/>
    </row>
    <row r="86" spans="20:52" ht="39.950000000000003" customHeight="1" x14ac:dyDescent="0.25">
      <c r="T86" s="171"/>
      <c r="U86" s="171"/>
      <c r="V86" s="171"/>
      <c r="W86" s="171"/>
      <c r="X86" s="171"/>
      <c r="Y86" s="171"/>
      <c r="Z86" s="171"/>
      <c r="AA86" s="171"/>
      <c r="AB86" s="171"/>
      <c r="AC86" s="171"/>
      <c r="AD86" s="171"/>
      <c r="AE86" s="171"/>
      <c r="AF86" s="166"/>
      <c r="AG86" s="166"/>
      <c r="AH86" s="166"/>
      <c r="AI86" s="166"/>
      <c r="AJ86" s="166"/>
      <c r="AK86" s="166"/>
      <c r="AL86" s="166"/>
      <c r="AM86" s="166"/>
      <c r="AN86" s="166"/>
      <c r="AO86" s="166"/>
      <c r="AP86" s="166"/>
      <c r="AQ86" s="166"/>
      <c r="AR86" s="166"/>
      <c r="AS86" s="166"/>
      <c r="AT86" s="166"/>
      <c r="AU86" s="166"/>
      <c r="AV86" s="166"/>
      <c r="AW86" s="166"/>
      <c r="AX86" s="166"/>
      <c r="AY86" s="166"/>
      <c r="AZ86" s="166"/>
    </row>
    <row r="87" spans="20:52" ht="39.950000000000003" customHeight="1" x14ac:dyDescent="0.25">
      <c r="T87" s="171"/>
      <c r="U87" s="171"/>
      <c r="V87" s="171"/>
      <c r="W87" s="171"/>
      <c r="X87" s="171"/>
      <c r="Y87" s="171"/>
      <c r="Z87" s="171"/>
      <c r="AA87" s="171"/>
      <c r="AB87" s="171"/>
      <c r="AC87" s="171"/>
      <c r="AD87" s="171"/>
      <c r="AE87" s="171"/>
      <c r="AF87" s="166"/>
      <c r="AG87" s="166"/>
      <c r="AH87" s="166"/>
      <c r="AI87" s="166"/>
      <c r="AJ87" s="166"/>
      <c r="AK87" s="166"/>
      <c r="AL87" s="166"/>
      <c r="AM87" s="166"/>
      <c r="AN87" s="166"/>
      <c r="AO87" s="166"/>
      <c r="AP87" s="166"/>
      <c r="AQ87" s="166"/>
      <c r="AR87" s="166"/>
      <c r="AS87" s="166"/>
      <c r="AT87" s="166"/>
      <c r="AU87" s="166"/>
      <c r="AV87" s="166"/>
      <c r="AW87" s="166"/>
      <c r="AX87" s="166"/>
      <c r="AY87" s="166"/>
      <c r="AZ87" s="166"/>
    </row>
    <row r="88" spans="20:52" ht="39.950000000000003" customHeight="1" x14ac:dyDescent="0.25">
      <c r="T88" s="171"/>
      <c r="U88" s="171"/>
      <c r="V88" s="171"/>
      <c r="W88" s="171"/>
      <c r="X88" s="171"/>
      <c r="Y88" s="171"/>
      <c r="Z88" s="171"/>
      <c r="AA88" s="171"/>
      <c r="AB88" s="171"/>
      <c r="AC88" s="171"/>
      <c r="AD88" s="171"/>
      <c r="AE88" s="171"/>
      <c r="AF88" s="166"/>
      <c r="AG88" s="166"/>
      <c r="AH88" s="166"/>
      <c r="AI88" s="166"/>
      <c r="AJ88" s="166"/>
      <c r="AK88" s="166"/>
      <c r="AL88" s="166"/>
      <c r="AM88" s="166"/>
      <c r="AN88" s="166"/>
      <c r="AO88" s="166"/>
      <c r="AP88" s="166"/>
      <c r="AQ88" s="166"/>
      <c r="AR88" s="166"/>
      <c r="AS88" s="166"/>
      <c r="AT88" s="166"/>
      <c r="AU88" s="166"/>
      <c r="AV88" s="166"/>
      <c r="AW88" s="166"/>
      <c r="AX88" s="166"/>
      <c r="AY88" s="166"/>
      <c r="AZ88" s="166"/>
    </row>
    <row r="89" spans="20:52" ht="39.950000000000003" customHeight="1" x14ac:dyDescent="0.25">
      <c r="T89" s="171"/>
      <c r="U89" s="171"/>
      <c r="V89" s="171"/>
      <c r="W89" s="171"/>
      <c r="X89" s="171"/>
      <c r="Y89" s="171"/>
      <c r="Z89" s="171"/>
      <c r="AA89" s="171"/>
      <c r="AB89" s="171"/>
      <c r="AC89" s="171"/>
      <c r="AD89" s="171"/>
      <c r="AE89" s="171"/>
      <c r="AF89" s="166"/>
      <c r="AG89" s="166"/>
      <c r="AH89" s="166"/>
      <c r="AI89" s="166"/>
      <c r="AJ89" s="166"/>
      <c r="AK89" s="166"/>
      <c r="AL89" s="166"/>
      <c r="AM89" s="166"/>
      <c r="AN89" s="166"/>
      <c r="AO89" s="166"/>
      <c r="AP89" s="166"/>
      <c r="AQ89" s="166"/>
      <c r="AR89" s="166"/>
      <c r="AS89" s="166"/>
      <c r="AT89" s="166"/>
      <c r="AU89" s="166"/>
      <c r="AV89" s="166"/>
      <c r="AW89" s="166"/>
      <c r="AX89" s="166"/>
      <c r="AY89" s="166"/>
      <c r="AZ89" s="166"/>
    </row>
    <row r="90" spans="20:52" ht="39.950000000000003" customHeight="1" x14ac:dyDescent="0.25">
      <c r="T90" s="171"/>
      <c r="U90" s="171"/>
      <c r="V90" s="171"/>
      <c r="W90" s="171"/>
      <c r="X90" s="171"/>
      <c r="Y90" s="171"/>
      <c r="Z90" s="171"/>
      <c r="AA90" s="171"/>
      <c r="AB90" s="171"/>
      <c r="AC90" s="171"/>
      <c r="AD90" s="171"/>
      <c r="AE90" s="171"/>
      <c r="AF90" s="166"/>
      <c r="AG90" s="166"/>
      <c r="AH90" s="166"/>
      <c r="AI90" s="166"/>
      <c r="AJ90" s="166"/>
      <c r="AK90" s="166"/>
      <c r="AL90" s="166"/>
      <c r="AM90" s="166"/>
      <c r="AN90" s="166"/>
      <c r="AO90" s="166"/>
      <c r="AP90" s="166"/>
      <c r="AQ90" s="166"/>
      <c r="AR90" s="166"/>
      <c r="AS90" s="166"/>
      <c r="AT90" s="166"/>
      <c r="AU90" s="166"/>
      <c r="AV90" s="166"/>
      <c r="AW90" s="166"/>
      <c r="AX90" s="166"/>
      <c r="AY90" s="166"/>
      <c r="AZ90" s="166"/>
    </row>
    <row r="91" spans="20:52" ht="39.950000000000003" customHeight="1" x14ac:dyDescent="0.25">
      <c r="T91" s="171"/>
      <c r="U91" s="171"/>
      <c r="V91" s="171"/>
      <c r="W91" s="171"/>
      <c r="X91" s="171"/>
      <c r="Y91" s="171"/>
      <c r="Z91" s="171"/>
      <c r="AA91" s="171"/>
      <c r="AB91" s="171"/>
      <c r="AC91" s="171"/>
      <c r="AD91" s="171"/>
      <c r="AE91" s="171"/>
      <c r="AF91" s="166"/>
      <c r="AG91" s="166"/>
      <c r="AH91" s="166"/>
      <c r="AI91" s="166"/>
      <c r="AJ91" s="166"/>
      <c r="AK91" s="166"/>
      <c r="AL91" s="166"/>
      <c r="AM91" s="166"/>
      <c r="AN91" s="166"/>
      <c r="AO91" s="166"/>
      <c r="AP91" s="166"/>
      <c r="AQ91" s="166"/>
      <c r="AR91" s="166"/>
      <c r="AS91" s="166"/>
      <c r="AT91" s="166"/>
      <c r="AU91" s="166"/>
      <c r="AV91" s="166"/>
      <c r="AW91" s="166"/>
      <c r="AX91" s="166"/>
      <c r="AY91" s="166"/>
      <c r="AZ91" s="166"/>
    </row>
    <row r="92" spans="20:52" ht="39.950000000000003" customHeight="1" x14ac:dyDescent="0.25">
      <c r="T92" s="171"/>
      <c r="U92" s="171"/>
      <c r="V92" s="171"/>
      <c r="W92" s="171"/>
      <c r="X92" s="171"/>
      <c r="Y92" s="171"/>
      <c r="Z92" s="171"/>
      <c r="AA92" s="171"/>
      <c r="AB92" s="171"/>
      <c r="AC92" s="171"/>
      <c r="AD92" s="171"/>
      <c r="AE92" s="171"/>
      <c r="AF92" s="166"/>
      <c r="AG92" s="166"/>
      <c r="AH92" s="166"/>
      <c r="AI92" s="166"/>
      <c r="AJ92" s="166"/>
      <c r="AK92" s="166"/>
      <c r="AL92" s="166"/>
      <c r="AM92" s="166"/>
      <c r="AN92" s="166"/>
      <c r="AO92" s="166"/>
      <c r="AP92" s="166"/>
      <c r="AQ92" s="166"/>
      <c r="AR92" s="166"/>
      <c r="AS92" s="166"/>
      <c r="AT92" s="166"/>
      <c r="AU92" s="166"/>
      <c r="AV92" s="166"/>
      <c r="AW92" s="166"/>
      <c r="AX92" s="166"/>
      <c r="AY92" s="166"/>
      <c r="AZ92" s="166"/>
    </row>
    <row r="93" spans="20:52" ht="39.950000000000003" customHeight="1" x14ac:dyDescent="0.25">
      <c r="T93" s="171"/>
      <c r="U93" s="171"/>
      <c r="V93" s="171"/>
      <c r="W93" s="171"/>
      <c r="X93" s="171"/>
      <c r="Y93" s="171"/>
      <c r="Z93" s="171"/>
      <c r="AA93" s="171"/>
      <c r="AB93" s="171"/>
      <c r="AC93" s="171"/>
      <c r="AD93" s="171"/>
      <c r="AE93" s="171"/>
      <c r="AF93" s="166"/>
      <c r="AG93" s="166"/>
      <c r="AH93" s="166"/>
      <c r="AI93" s="166"/>
      <c r="AJ93" s="166"/>
      <c r="AK93" s="166"/>
      <c r="AL93" s="166"/>
      <c r="AM93" s="166"/>
      <c r="AN93" s="166"/>
      <c r="AO93" s="166"/>
      <c r="AP93" s="166"/>
      <c r="AQ93" s="166"/>
      <c r="AR93" s="166"/>
      <c r="AS93" s="166"/>
      <c r="AT93" s="166"/>
      <c r="AU93" s="166"/>
      <c r="AV93" s="166"/>
      <c r="AW93" s="166"/>
      <c r="AX93" s="166"/>
      <c r="AY93" s="166"/>
      <c r="AZ93" s="166"/>
    </row>
    <row r="94" spans="20:52" ht="39.950000000000003" customHeight="1" x14ac:dyDescent="0.25">
      <c r="T94" s="171"/>
      <c r="U94" s="171"/>
      <c r="V94" s="171"/>
      <c r="W94" s="171"/>
      <c r="X94" s="171"/>
      <c r="Y94" s="171"/>
      <c r="Z94" s="171"/>
      <c r="AA94" s="171"/>
      <c r="AB94" s="171"/>
      <c r="AC94" s="171"/>
      <c r="AD94" s="171"/>
      <c r="AE94" s="171"/>
      <c r="AF94" s="166"/>
      <c r="AG94" s="166"/>
      <c r="AH94" s="166"/>
      <c r="AI94" s="166"/>
      <c r="AJ94" s="166"/>
      <c r="AK94" s="166"/>
      <c r="AL94" s="166"/>
      <c r="AM94" s="166"/>
      <c r="AN94" s="166"/>
      <c r="AO94" s="166"/>
      <c r="AP94" s="166"/>
      <c r="AQ94" s="166"/>
      <c r="AR94" s="166"/>
      <c r="AS94" s="166"/>
      <c r="AT94" s="166"/>
      <c r="AU94" s="166"/>
      <c r="AV94" s="166"/>
      <c r="AW94" s="166"/>
      <c r="AX94" s="166"/>
      <c r="AY94" s="166"/>
      <c r="AZ94" s="166"/>
    </row>
    <row r="95" spans="20:52" ht="39.950000000000003" customHeight="1" x14ac:dyDescent="0.25">
      <c r="T95" s="171"/>
      <c r="U95" s="171"/>
      <c r="V95" s="171"/>
      <c r="W95" s="171"/>
      <c r="X95" s="171"/>
      <c r="Y95" s="171"/>
      <c r="Z95" s="171"/>
      <c r="AA95" s="171"/>
      <c r="AB95" s="171"/>
      <c r="AC95" s="171"/>
      <c r="AD95" s="171"/>
      <c r="AE95" s="171"/>
      <c r="AF95" s="166"/>
      <c r="AG95" s="166"/>
      <c r="AH95" s="166"/>
      <c r="AI95" s="166"/>
      <c r="AJ95" s="166"/>
      <c r="AK95" s="166"/>
      <c r="AL95" s="166"/>
      <c r="AM95" s="166"/>
      <c r="AN95" s="166"/>
      <c r="AO95" s="166"/>
      <c r="AP95" s="166"/>
      <c r="AQ95" s="166"/>
      <c r="AR95" s="166"/>
      <c r="AS95" s="166"/>
      <c r="AT95" s="166"/>
      <c r="AU95" s="166"/>
      <c r="AV95" s="166"/>
      <c r="AW95" s="166"/>
      <c r="AX95" s="166"/>
      <c r="AY95" s="166"/>
      <c r="AZ95" s="166"/>
    </row>
    <row r="96" spans="20:52" ht="39.950000000000003" customHeight="1" x14ac:dyDescent="0.25">
      <c r="T96" s="171"/>
      <c r="U96" s="171"/>
      <c r="V96" s="171"/>
      <c r="W96" s="171"/>
      <c r="X96" s="171"/>
      <c r="Y96" s="171"/>
      <c r="Z96" s="171"/>
      <c r="AA96" s="171"/>
      <c r="AB96" s="171"/>
      <c r="AC96" s="171"/>
      <c r="AD96" s="171"/>
      <c r="AE96" s="171"/>
      <c r="AF96" s="166"/>
      <c r="AG96" s="166"/>
      <c r="AH96" s="166"/>
      <c r="AI96" s="166"/>
      <c r="AJ96" s="166"/>
      <c r="AK96" s="166"/>
      <c r="AL96" s="166"/>
      <c r="AM96" s="166"/>
      <c r="AN96" s="166"/>
      <c r="AO96" s="166"/>
      <c r="AP96" s="166"/>
      <c r="AQ96" s="166"/>
      <c r="AR96" s="166"/>
      <c r="AS96" s="166"/>
      <c r="AT96" s="166"/>
      <c r="AU96" s="166"/>
      <c r="AV96" s="166"/>
      <c r="AW96" s="166"/>
      <c r="AX96" s="166"/>
      <c r="AY96" s="166"/>
      <c r="AZ96" s="166"/>
    </row>
    <row r="97" spans="20:52" ht="39.950000000000003" customHeight="1" x14ac:dyDescent="0.25">
      <c r="T97" s="171"/>
      <c r="U97" s="171"/>
      <c r="V97" s="171"/>
      <c r="W97" s="171"/>
      <c r="X97" s="171"/>
      <c r="Y97" s="171"/>
      <c r="Z97" s="171"/>
      <c r="AA97" s="171"/>
      <c r="AB97" s="171"/>
      <c r="AC97" s="171"/>
      <c r="AD97" s="171"/>
      <c r="AE97" s="171"/>
      <c r="AF97" s="166"/>
      <c r="AG97" s="166"/>
      <c r="AH97" s="166"/>
      <c r="AI97" s="166"/>
      <c r="AJ97" s="166"/>
      <c r="AK97" s="166"/>
      <c r="AL97" s="166"/>
      <c r="AM97" s="166"/>
      <c r="AN97" s="166"/>
      <c r="AO97" s="166"/>
      <c r="AP97" s="166"/>
      <c r="AQ97" s="166"/>
      <c r="AR97" s="166"/>
      <c r="AS97" s="166"/>
      <c r="AT97" s="166"/>
      <c r="AU97" s="166"/>
      <c r="AV97" s="166"/>
      <c r="AW97" s="166"/>
      <c r="AX97" s="166"/>
      <c r="AY97" s="166"/>
      <c r="AZ97" s="166"/>
    </row>
    <row r="98" spans="20:52" ht="39.950000000000003" customHeight="1" x14ac:dyDescent="0.25">
      <c r="T98" s="171"/>
      <c r="U98" s="171"/>
      <c r="V98" s="171"/>
      <c r="W98" s="171"/>
      <c r="X98" s="171"/>
      <c r="Y98" s="171"/>
      <c r="Z98" s="171"/>
      <c r="AA98" s="171"/>
      <c r="AB98" s="171"/>
      <c r="AC98" s="171"/>
      <c r="AD98" s="171"/>
      <c r="AE98" s="171"/>
      <c r="AF98" s="166"/>
      <c r="AG98" s="166"/>
      <c r="AH98" s="166"/>
      <c r="AI98" s="166"/>
      <c r="AJ98" s="166"/>
      <c r="AK98" s="166"/>
      <c r="AL98" s="166"/>
      <c r="AM98" s="166"/>
      <c r="AN98" s="166"/>
      <c r="AO98" s="166"/>
      <c r="AP98" s="166"/>
      <c r="AQ98" s="166"/>
      <c r="AR98" s="166"/>
      <c r="AS98" s="166"/>
      <c r="AT98" s="166"/>
      <c r="AU98" s="166"/>
      <c r="AV98" s="166"/>
      <c r="AW98" s="166"/>
      <c r="AX98" s="166"/>
      <c r="AY98" s="166"/>
      <c r="AZ98" s="166"/>
    </row>
    <row r="99" spans="20:52" ht="39.950000000000003" customHeight="1" x14ac:dyDescent="0.25">
      <c r="T99" s="171"/>
      <c r="U99" s="171"/>
      <c r="V99" s="171"/>
      <c r="W99" s="171"/>
      <c r="X99" s="171"/>
      <c r="Y99" s="171"/>
      <c r="Z99" s="171"/>
      <c r="AA99" s="171"/>
      <c r="AB99" s="171"/>
      <c r="AC99" s="171"/>
      <c r="AD99" s="171"/>
      <c r="AE99" s="171"/>
      <c r="AF99" s="166"/>
      <c r="AG99" s="166"/>
      <c r="AH99" s="166"/>
      <c r="AI99" s="166"/>
      <c r="AJ99" s="166"/>
      <c r="AK99" s="166"/>
      <c r="AL99" s="166"/>
      <c r="AM99" s="166"/>
      <c r="AN99" s="166"/>
      <c r="AO99" s="166"/>
      <c r="AP99" s="166"/>
      <c r="AQ99" s="166"/>
      <c r="AR99" s="166"/>
      <c r="AS99" s="166"/>
      <c r="AT99" s="166"/>
      <c r="AU99" s="166"/>
      <c r="AV99" s="166"/>
      <c r="AW99" s="166"/>
      <c r="AX99" s="166"/>
      <c r="AY99" s="166"/>
      <c r="AZ99" s="166"/>
    </row>
    <row r="100" spans="20:52" ht="39.950000000000003" customHeight="1" x14ac:dyDescent="0.25">
      <c r="T100" s="171"/>
      <c r="U100" s="171"/>
      <c r="V100" s="171"/>
      <c r="W100" s="171"/>
      <c r="X100" s="171"/>
      <c r="Y100" s="171"/>
      <c r="Z100" s="171"/>
      <c r="AA100" s="171"/>
      <c r="AB100" s="171"/>
      <c r="AC100" s="171"/>
      <c r="AD100" s="171"/>
      <c r="AE100" s="171"/>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row>
    <row r="101" spans="20:52" ht="39.950000000000003" customHeight="1" x14ac:dyDescent="0.25">
      <c r="T101" s="171"/>
      <c r="U101" s="171"/>
      <c r="V101" s="171"/>
      <c r="W101" s="171"/>
      <c r="X101" s="171"/>
      <c r="Y101" s="171"/>
      <c r="Z101" s="171"/>
      <c r="AA101" s="171"/>
      <c r="AB101" s="171"/>
      <c r="AC101" s="171"/>
      <c r="AD101" s="171"/>
      <c r="AE101" s="171"/>
      <c r="AF101" s="166"/>
      <c r="AG101" s="166"/>
      <c r="AH101" s="166"/>
      <c r="AI101" s="166"/>
      <c r="AJ101" s="166"/>
      <c r="AK101" s="166"/>
      <c r="AL101" s="166"/>
      <c r="AM101" s="166"/>
      <c r="AN101" s="166"/>
      <c r="AO101" s="166"/>
      <c r="AP101" s="166"/>
      <c r="AQ101" s="166"/>
      <c r="AR101" s="166"/>
      <c r="AS101" s="166"/>
      <c r="AT101" s="166"/>
      <c r="AU101" s="166"/>
      <c r="AV101" s="166"/>
      <c r="AW101" s="166"/>
      <c r="AX101" s="166"/>
      <c r="AY101" s="166"/>
      <c r="AZ101" s="166"/>
    </row>
    <row r="102" spans="20:52" ht="39.950000000000003" customHeight="1" x14ac:dyDescent="0.25">
      <c r="T102" s="171"/>
      <c r="U102" s="171"/>
      <c r="V102" s="171"/>
      <c r="W102" s="171"/>
      <c r="X102" s="171"/>
      <c r="Y102" s="171"/>
      <c r="Z102" s="171"/>
      <c r="AA102" s="171"/>
      <c r="AB102" s="171"/>
      <c r="AC102" s="171"/>
      <c r="AD102" s="171"/>
      <c r="AE102" s="171"/>
      <c r="AF102" s="166"/>
      <c r="AG102" s="166"/>
      <c r="AH102" s="166"/>
      <c r="AI102" s="166"/>
      <c r="AJ102" s="166"/>
      <c r="AK102" s="166"/>
      <c r="AL102" s="166"/>
      <c r="AM102" s="166"/>
      <c r="AN102" s="166"/>
      <c r="AO102" s="166"/>
      <c r="AP102" s="166"/>
      <c r="AQ102" s="166"/>
      <c r="AR102" s="166"/>
      <c r="AS102" s="166"/>
      <c r="AT102" s="166"/>
      <c r="AU102" s="166"/>
      <c r="AV102" s="166"/>
      <c r="AW102" s="166"/>
      <c r="AX102" s="166"/>
      <c r="AY102" s="166"/>
      <c r="AZ102" s="166"/>
    </row>
    <row r="103" spans="20:52" ht="39.950000000000003" customHeight="1" x14ac:dyDescent="0.25">
      <c r="T103" s="171"/>
      <c r="U103" s="171"/>
      <c r="V103" s="171"/>
      <c r="W103" s="171"/>
      <c r="X103" s="171"/>
      <c r="Y103" s="171"/>
      <c r="Z103" s="171"/>
      <c r="AA103" s="171"/>
      <c r="AB103" s="171"/>
      <c r="AC103" s="171"/>
      <c r="AD103" s="171"/>
      <c r="AE103" s="171"/>
      <c r="AF103" s="166"/>
      <c r="AG103" s="166"/>
      <c r="AH103" s="166"/>
      <c r="AI103" s="166"/>
      <c r="AJ103" s="166"/>
      <c r="AK103" s="166"/>
      <c r="AL103" s="166"/>
      <c r="AM103" s="166"/>
      <c r="AN103" s="166"/>
      <c r="AO103" s="166"/>
      <c r="AP103" s="166"/>
      <c r="AQ103" s="166"/>
      <c r="AR103" s="166"/>
      <c r="AS103" s="166"/>
      <c r="AT103" s="166"/>
      <c r="AU103" s="166"/>
      <c r="AV103" s="166"/>
      <c r="AW103" s="166"/>
      <c r="AX103" s="166"/>
      <c r="AY103" s="166"/>
      <c r="AZ103" s="166"/>
    </row>
    <row r="104" spans="20:52" ht="39.950000000000003" customHeight="1" x14ac:dyDescent="0.25">
      <c r="T104" s="171"/>
      <c r="U104" s="171"/>
      <c r="V104" s="171"/>
      <c r="W104" s="171"/>
      <c r="X104" s="171"/>
      <c r="Y104" s="171"/>
      <c r="Z104" s="171"/>
      <c r="AA104" s="171"/>
      <c r="AB104" s="171"/>
      <c r="AC104" s="171"/>
      <c r="AD104" s="171"/>
      <c r="AE104" s="171"/>
      <c r="AF104" s="166"/>
      <c r="AG104" s="166"/>
      <c r="AH104" s="166"/>
      <c r="AI104" s="166"/>
      <c r="AJ104" s="166"/>
      <c r="AK104" s="166"/>
      <c r="AL104" s="166"/>
      <c r="AM104" s="166"/>
      <c r="AN104" s="166"/>
      <c r="AO104" s="166"/>
      <c r="AP104" s="166"/>
      <c r="AQ104" s="166"/>
      <c r="AR104" s="166"/>
      <c r="AS104" s="166"/>
      <c r="AT104" s="166"/>
      <c r="AU104" s="166"/>
      <c r="AV104" s="166"/>
      <c r="AW104" s="166"/>
      <c r="AX104" s="166"/>
      <c r="AY104" s="166"/>
      <c r="AZ104" s="166"/>
    </row>
    <row r="105" spans="20:52" ht="39.950000000000003" customHeight="1" x14ac:dyDescent="0.25">
      <c r="T105" s="171"/>
      <c r="U105" s="171"/>
      <c r="V105" s="171"/>
      <c r="W105" s="171"/>
      <c r="X105" s="171"/>
      <c r="Y105" s="171"/>
      <c r="Z105" s="171"/>
      <c r="AA105" s="171"/>
      <c r="AB105" s="171"/>
      <c r="AC105" s="171"/>
      <c r="AD105" s="171"/>
      <c r="AE105" s="171"/>
      <c r="AF105" s="166"/>
      <c r="AG105" s="166"/>
      <c r="AH105" s="166"/>
      <c r="AI105" s="166"/>
      <c r="AJ105" s="166"/>
      <c r="AK105" s="166"/>
      <c r="AL105" s="166"/>
      <c r="AM105" s="166"/>
      <c r="AN105" s="166"/>
      <c r="AO105" s="166"/>
      <c r="AP105" s="166"/>
      <c r="AQ105" s="166"/>
      <c r="AR105" s="166"/>
      <c r="AS105" s="166"/>
      <c r="AT105" s="166"/>
      <c r="AU105" s="166"/>
      <c r="AV105" s="166"/>
      <c r="AW105" s="166"/>
      <c r="AX105" s="166"/>
      <c r="AY105" s="166"/>
      <c r="AZ105" s="166"/>
    </row>
    <row r="106" spans="20:52" ht="39.950000000000003" customHeight="1" x14ac:dyDescent="0.25">
      <c r="T106" s="171"/>
      <c r="U106" s="171"/>
      <c r="V106" s="171"/>
      <c r="W106" s="171"/>
      <c r="X106" s="171"/>
      <c r="Y106" s="171"/>
      <c r="Z106" s="171"/>
      <c r="AA106" s="171"/>
      <c r="AB106" s="171"/>
      <c r="AC106" s="171"/>
      <c r="AD106" s="171"/>
      <c r="AE106" s="171"/>
      <c r="AF106" s="166"/>
      <c r="AG106" s="166"/>
      <c r="AH106" s="166"/>
      <c r="AI106" s="166"/>
      <c r="AJ106" s="166"/>
      <c r="AK106" s="166"/>
      <c r="AL106" s="166"/>
      <c r="AM106" s="166"/>
      <c r="AN106" s="166"/>
      <c r="AO106" s="166"/>
      <c r="AP106" s="166"/>
      <c r="AQ106" s="166"/>
      <c r="AR106" s="166"/>
      <c r="AS106" s="166"/>
      <c r="AT106" s="166"/>
      <c r="AU106" s="166"/>
      <c r="AV106" s="166"/>
      <c r="AW106" s="166"/>
      <c r="AX106" s="166"/>
      <c r="AY106" s="166"/>
      <c r="AZ106" s="166"/>
    </row>
    <row r="107" spans="20:52" ht="39.950000000000003" customHeight="1" x14ac:dyDescent="0.25">
      <c r="T107" s="171"/>
      <c r="U107" s="171"/>
      <c r="V107" s="171"/>
      <c r="W107" s="171"/>
      <c r="X107" s="171"/>
      <c r="Y107" s="171"/>
      <c r="Z107" s="171"/>
      <c r="AA107" s="171"/>
      <c r="AB107" s="171"/>
      <c r="AC107" s="171"/>
      <c r="AD107" s="171"/>
      <c r="AE107" s="171"/>
      <c r="AF107" s="166"/>
      <c r="AG107" s="166"/>
      <c r="AH107" s="166"/>
      <c r="AI107" s="166"/>
      <c r="AJ107" s="166"/>
      <c r="AK107" s="166"/>
      <c r="AL107" s="166"/>
      <c r="AM107" s="166"/>
      <c r="AN107" s="166"/>
      <c r="AO107" s="166"/>
      <c r="AP107" s="166"/>
      <c r="AQ107" s="166"/>
      <c r="AR107" s="166"/>
      <c r="AS107" s="166"/>
      <c r="AT107" s="166"/>
      <c r="AU107" s="166"/>
      <c r="AV107" s="166"/>
      <c r="AW107" s="166"/>
      <c r="AX107" s="166"/>
      <c r="AY107" s="166"/>
      <c r="AZ107" s="166"/>
    </row>
    <row r="108" spans="20:52" ht="39.950000000000003" customHeight="1" x14ac:dyDescent="0.25">
      <c r="T108" s="171"/>
      <c r="U108" s="171"/>
      <c r="V108" s="171"/>
      <c r="W108" s="171"/>
      <c r="X108" s="171"/>
      <c r="Y108" s="171"/>
      <c r="Z108" s="171"/>
      <c r="AA108" s="171"/>
      <c r="AB108" s="171"/>
      <c r="AC108" s="171"/>
      <c r="AD108" s="171"/>
      <c r="AE108" s="171"/>
      <c r="AF108" s="166"/>
      <c r="AG108" s="166"/>
      <c r="AH108" s="166"/>
      <c r="AI108" s="166"/>
      <c r="AJ108" s="166"/>
      <c r="AK108" s="166"/>
      <c r="AL108" s="166"/>
      <c r="AM108" s="166"/>
      <c r="AN108" s="166"/>
      <c r="AO108" s="166"/>
      <c r="AP108" s="166"/>
      <c r="AQ108" s="166"/>
      <c r="AR108" s="166"/>
      <c r="AS108" s="166"/>
      <c r="AT108" s="166"/>
      <c r="AU108" s="166"/>
      <c r="AV108" s="166"/>
      <c r="AW108" s="166"/>
      <c r="AX108" s="166"/>
      <c r="AY108" s="166"/>
      <c r="AZ108" s="166"/>
    </row>
    <row r="109" spans="20:52" ht="39.950000000000003" customHeight="1" x14ac:dyDescent="0.25">
      <c r="T109" s="171"/>
      <c r="U109" s="171"/>
      <c r="V109" s="171"/>
      <c r="W109" s="171"/>
      <c r="X109" s="171"/>
      <c r="Y109" s="171"/>
      <c r="Z109" s="171"/>
      <c r="AA109" s="171"/>
      <c r="AB109" s="171"/>
      <c r="AC109" s="171"/>
      <c r="AD109" s="171"/>
      <c r="AE109" s="171"/>
      <c r="AF109" s="166"/>
      <c r="AG109" s="166"/>
      <c r="AH109" s="166"/>
      <c r="AI109" s="166"/>
      <c r="AJ109" s="166"/>
      <c r="AK109" s="166"/>
      <c r="AL109" s="166"/>
      <c r="AM109" s="166"/>
      <c r="AN109" s="166"/>
      <c r="AO109" s="166"/>
      <c r="AP109" s="166"/>
      <c r="AQ109" s="166"/>
      <c r="AR109" s="166"/>
      <c r="AS109" s="166"/>
      <c r="AT109" s="166"/>
      <c r="AU109" s="166"/>
      <c r="AV109" s="166"/>
      <c r="AW109" s="166"/>
      <c r="AX109" s="166"/>
      <c r="AY109" s="166"/>
      <c r="AZ109" s="166"/>
    </row>
    <row r="110" spans="20:52" ht="39.950000000000003" customHeight="1" x14ac:dyDescent="0.25">
      <c r="T110" s="171"/>
      <c r="U110" s="171"/>
      <c r="V110" s="171"/>
      <c r="W110" s="171"/>
      <c r="X110" s="171"/>
      <c r="Y110" s="171"/>
      <c r="Z110" s="171"/>
      <c r="AA110" s="171"/>
      <c r="AB110" s="171"/>
      <c r="AC110" s="171"/>
      <c r="AD110" s="171"/>
      <c r="AE110" s="171"/>
      <c r="AF110" s="166"/>
      <c r="AG110" s="166"/>
      <c r="AH110" s="166"/>
      <c r="AI110" s="166"/>
      <c r="AJ110" s="166"/>
      <c r="AK110" s="166"/>
      <c r="AL110" s="166"/>
      <c r="AM110" s="166"/>
      <c r="AN110" s="166"/>
      <c r="AO110" s="166"/>
      <c r="AP110" s="166"/>
      <c r="AQ110" s="166"/>
      <c r="AR110" s="166"/>
      <c r="AS110" s="166"/>
      <c r="AT110" s="166"/>
      <c r="AU110" s="166"/>
      <c r="AV110" s="166"/>
      <c r="AW110" s="166"/>
      <c r="AX110" s="166"/>
      <c r="AY110" s="166"/>
      <c r="AZ110" s="166"/>
    </row>
    <row r="111" spans="20:52" ht="39.950000000000003" customHeight="1" x14ac:dyDescent="0.25">
      <c r="T111" s="171"/>
      <c r="U111" s="171"/>
      <c r="V111" s="171"/>
      <c r="W111" s="171"/>
      <c r="X111" s="171"/>
      <c r="Y111" s="171"/>
      <c r="Z111" s="171"/>
      <c r="AA111" s="171"/>
      <c r="AB111" s="171"/>
      <c r="AC111" s="171"/>
      <c r="AD111" s="171"/>
      <c r="AE111" s="171"/>
      <c r="AF111" s="166"/>
      <c r="AG111" s="166"/>
      <c r="AH111" s="166"/>
      <c r="AI111" s="166"/>
      <c r="AJ111" s="166"/>
      <c r="AK111" s="166"/>
      <c r="AL111" s="166"/>
      <c r="AM111" s="166"/>
      <c r="AN111" s="166"/>
      <c r="AO111" s="166"/>
      <c r="AP111" s="166"/>
      <c r="AQ111" s="166"/>
      <c r="AR111" s="166"/>
      <c r="AS111" s="166"/>
      <c r="AT111" s="166"/>
      <c r="AU111" s="166"/>
      <c r="AV111" s="166"/>
      <c r="AW111" s="166"/>
      <c r="AX111" s="166"/>
      <c r="AY111" s="166"/>
      <c r="AZ111" s="166"/>
    </row>
    <row r="112" spans="20:52" ht="39.950000000000003" customHeight="1" x14ac:dyDescent="0.25">
      <c r="T112" s="171"/>
      <c r="U112" s="171"/>
      <c r="V112" s="171"/>
      <c r="W112" s="171"/>
      <c r="X112" s="171"/>
      <c r="Y112" s="171"/>
      <c r="Z112" s="171"/>
      <c r="AA112" s="171"/>
      <c r="AB112" s="171"/>
      <c r="AC112" s="171"/>
      <c r="AD112" s="171"/>
      <c r="AE112" s="171"/>
      <c r="AF112" s="166"/>
      <c r="AG112" s="166"/>
      <c r="AH112" s="166"/>
      <c r="AI112" s="166"/>
      <c r="AJ112" s="166"/>
      <c r="AK112" s="166"/>
      <c r="AL112" s="166"/>
      <c r="AM112" s="166"/>
      <c r="AN112" s="166"/>
      <c r="AO112" s="166"/>
      <c r="AP112" s="166"/>
      <c r="AQ112" s="166"/>
      <c r="AR112" s="166"/>
      <c r="AS112" s="166"/>
      <c r="AT112" s="166"/>
      <c r="AU112" s="166"/>
      <c r="AV112" s="166"/>
      <c r="AW112" s="166"/>
      <c r="AX112" s="166"/>
      <c r="AY112" s="166"/>
      <c r="AZ112" s="166"/>
    </row>
    <row r="113" spans="20:52" ht="39.950000000000003" customHeight="1" x14ac:dyDescent="0.25">
      <c r="T113" s="171"/>
      <c r="U113" s="171"/>
      <c r="V113" s="171"/>
      <c r="W113" s="171"/>
      <c r="X113" s="171"/>
      <c r="Y113" s="171"/>
      <c r="Z113" s="171"/>
      <c r="AA113" s="171"/>
      <c r="AB113" s="171"/>
      <c r="AC113" s="171"/>
      <c r="AD113" s="171"/>
      <c r="AE113" s="171"/>
      <c r="AF113" s="166"/>
      <c r="AG113" s="166"/>
      <c r="AH113" s="166"/>
      <c r="AI113" s="166"/>
      <c r="AJ113" s="166"/>
      <c r="AK113" s="166"/>
      <c r="AL113" s="166"/>
      <c r="AM113" s="166"/>
      <c r="AN113" s="166"/>
      <c r="AO113" s="166"/>
      <c r="AP113" s="166"/>
      <c r="AQ113" s="166"/>
      <c r="AR113" s="166"/>
      <c r="AS113" s="166"/>
      <c r="AT113" s="166"/>
      <c r="AU113" s="166"/>
      <c r="AV113" s="166"/>
      <c r="AW113" s="166"/>
      <c r="AX113" s="166"/>
      <c r="AY113" s="166"/>
      <c r="AZ113" s="166"/>
    </row>
    <row r="114" spans="20:52" ht="39.950000000000003" customHeight="1" x14ac:dyDescent="0.25">
      <c r="T114" s="171"/>
      <c r="U114" s="171"/>
      <c r="V114" s="171"/>
      <c r="W114" s="171"/>
      <c r="X114" s="171"/>
      <c r="Y114" s="171"/>
      <c r="Z114" s="171"/>
      <c r="AA114" s="171"/>
      <c r="AB114" s="171"/>
      <c r="AC114" s="171"/>
      <c r="AD114" s="171"/>
      <c r="AE114" s="171"/>
      <c r="AF114" s="166"/>
      <c r="AG114" s="166"/>
      <c r="AH114" s="166"/>
      <c r="AI114" s="166"/>
      <c r="AJ114" s="166"/>
      <c r="AK114" s="166"/>
      <c r="AL114" s="166"/>
      <c r="AM114" s="166"/>
      <c r="AN114" s="166"/>
      <c r="AO114" s="166"/>
      <c r="AP114" s="166"/>
      <c r="AQ114" s="166"/>
      <c r="AR114" s="166"/>
      <c r="AS114" s="166"/>
      <c r="AT114" s="166"/>
      <c r="AU114" s="166"/>
      <c r="AV114" s="166"/>
      <c r="AW114" s="166"/>
      <c r="AX114" s="166"/>
      <c r="AY114" s="166"/>
      <c r="AZ114" s="166"/>
    </row>
    <row r="115" spans="20:52" ht="39.950000000000003" customHeight="1" x14ac:dyDescent="0.25">
      <c r="T115" s="171"/>
      <c r="U115" s="171"/>
      <c r="V115" s="171"/>
      <c r="W115" s="171"/>
      <c r="X115" s="171"/>
      <c r="Y115" s="171"/>
      <c r="Z115" s="171"/>
      <c r="AA115" s="171"/>
      <c r="AB115" s="171"/>
      <c r="AC115" s="171"/>
      <c r="AD115" s="171"/>
      <c r="AE115" s="171"/>
      <c r="AF115" s="166"/>
      <c r="AG115" s="166"/>
      <c r="AH115" s="166"/>
      <c r="AI115" s="166"/>
      <c r="AJ115" s="166"/>
      <c r="AK115" s="166"/>
      <c r="AL115" s="166"/>
      <c r="AM115" s="166"/>
      <c r="AN115" s="166"/>
      <c r="AO115" s="166"/>
      <c r="AP115" s="166"/>
      <c r="AQ115" s="166"/>
      <c r="AR115" s="166"/>
      <c r="AS115" s="166"/>
      <c r="AT115" s="166"/>
      <c r="AU115" s="166"/>
      <c r="AV115" s="166"/>
      <c r="AW115" s="166"/>
      <c r="AX115" s="166"/>
      <c r="AY115" s="166"/>
      <c r="AZ115" s="166"/>
    </row>
    <row r="116" spans="20:52" ht="39.950000000000003" customHeight="1" x14ac:dyDescent="0.25">
      <c r="T116" s="171"/>
      <c r="U116" s="171"/>
      <c r="V116" s="171"/>
      <c r="W116" s="171"/>
      <c r="X116" s="171"/>
      <c r="Y116" s="171"/>
      <c r="Z116" s="171"/>
      <c r="AA116" s="171"/>
      <c r="AB116" s="171"/>
      <c r="AC116" s="171"/>
      <c r="AD116" s="171"/>
      <c r="AE116" s="171"/>
      <c r="AF116" s="166"/>
      <c r="AG116" s="166"/>
      <c r="AH116" s="166"/>
      <c r="AI116" s="166"/>
      <c r="AJ116" s="166"/>
      <c r="AK116" s="166"/>
      <c r="AL116" s="166"/>
      <c r="AM116" s="166"/>
      <c r="AN116" s="166"/>
      <c r="AO116" s="166"/>
      <c r="AP116" s="166"/>
      <c r="AQ116" s="166"/>
      <c r="AR116" s="166"/>
      <c r="AS116" s="166"/>
      <c r="AT116" s="166"/>
      <c r="AU116" s="166"/>
      <c r="AV116" s="166"/>
      <c r="AW116" s="166"/>
      <c r="AX116" s="166"/>
      <c r="AY116" s="166"/>
      <c r="AZ116" s="166"/>
    </row>
    <row r="117" spans="20:52" ht="39.950000000000003" customHeight="1" x14ac:dyDescent="0.25">
      <c r="T117" s="171"/>
      <c r="U117" s="171"/>
      <c r="V117" s="171"/>
      <c r="W117" s="171"/>
      <c r="X117" s="171"/>
      <c r="Y117" s="171"/>
      <c r="Z117" s="171"/>
      <c r="AA117" s="171"/>
      <c r="AB117" s="171"/>
      <c r="AC117" s="171"/>
      <c r="AD117" s="171"/>
      <c r="AE117" s="171"/>
      <c r="AF117" s="166"/>
      <c r="AG117" s="166"/>
      <c r="AH117" s="166"/>
      <c r="AI117" s="166"/>
      <c r="AJ117" s="166"/>
      <c r="AK117" s="166"/>
      <c r="AL117" s="166"/>
      <c r="AM117" s="166"/>
      <c r="AN117" s="166"/>
      <c r="AO117" s="166"/>
      <c r="AP117" s="166"/>
      <c r="AQ117" s="166"/>
      <c r="AR117" s="166"/>
      <c r="AS117" s="166"/>
      <c r="AT117" s="166"/>
      <c r="AU117" s="166"/>
      <c r="AV117" s="166"/>
      <c r="AW117" s="166"/>
      <c r="AX117" s="166"/>
      <c r="AY117" s="166"/>
      <c r="AZ117" s="166"/>
    </row>
    <row r="118" spans="20:52" ht="39.950000000000003" customHeight="1" x14ac:dyDescent="0.25">
      <c r="T118" s="171"/>
      <c r="U118" s="171"/>
      <c r="V118" s="171"/>
      <c r="W118" s="171"/>
      <c r="X118" s="171"/>
      <c r="Y118" s="171"/>
      <c r="Z118" s="171"/>
      <c r="AA118" s="171"/>
      <c r="AB118" s="171"/>
      <c r="AC118" s="171"/>
      <c r="AD118" s="171"/>
      <c r="AE118" s="171"/>
      <c r="AF118" s="166"/>
      <c r="AG118" s="166"/>
      <c r="AH118" s="166"/>
      <c r="AI118" s="166"/>
      <c r="AJ118" s="166"/>
      <c r="AK118" s="166"/>
      <c r="AL118" s="166"/>
      <c r="AM118" s="166"/>
      <c r="AN118" s="166"/>
      <c r="AO118" s="166"/>
      <c r="AP118" s="166"/>
      <c r="AQ118" s="166"/>
      <c r="AR118" s="166"/>
      <c r="AS118" s="166"/>
      <c r="AT118" s="166"/>
      <c r="AU118" s="166"/>
      <c r="AV118" s="166"/>
      <c r="AW118" s="166"/>
      <c r="AX118" s="166"/>
      <c r="AY118" s="166"/>
      <c r="AZ118" s="166"/>
    </row>
    <row r="119" spans="20:52" ht="39.950000000000003" customHeight="1" x14ac:dyDescent="0.25">
      <c r="T119" s="171"/>
      <c r="U119" s="171"/>
      <c r="V119" s="171"/>
      <c r="W119" s="171"/>
      <c r="X119" s="171"/>
      <c r="Y119" s="171"/>
      <c r="Z119" s="171"/>
      <c r="AA119" s="171"/>
      <c r="AB119" s="171"/>
      <c r="AC119" s="171"/>
      <c r="AD119" s="171"/>
      <c r="AE119" s="171"/>
      <c r="AF119" s="166"/>
      <c r="AG119" s="166"/>
      <c r="AH119" s="166"/>
      <c r="AI119" s="166"/>
      <c r="AJ119" s="166"/>
      <c r="AK119" s="166"/>
      <c r="AL119" s="166"/>
      <c r="AM119" s="166"/>
      <c r="AN119" s="166"/>
      <c r="AO119" s="166"/>
      <c r="AP119" s="166"/>
      <c r="AQ119" s="166"/>
      <c r="AR119" s="166"/>
      <c r="AS119" s="166"/>
      <c r="AT119" s="166"/>
      <c r="AU119" s="166"/>
      <c r="AV119" s="166"/>
      <c r="AW119" s="166"/>
      <c r="AX119" s="166"/>
      <c r="AY119" s="166"/>
      <c r="AZ119" s="166"/>
    </row>
    <row r="120" spans="20:52" ht="39.950000000000003" customHeight="1" x14ac:dyDescent="0.25">
      <c r="T120" s="171"/>
      <c r="U120" s="171"/>
      <c r="V120" s="171"/>
      <c r="W120" s="171"/>
      <c r="X120" s="171"/>
      <c r="Y120" s="171"/>
      <c r="Z120" s="171"/>
      <c r="AA120" s="171"/>
      <c r="AB120" s="171"/>
      <c r="AC120" s="171"/>
      <c r="AD120" s="171"/>
      <c r="AE120" s="171"/>
      <c r="AF120" s="166"/>
      <c r="AG120" s="166"/>
      <c r="AH120" s="166"/>
      <c r="AI120" s="166"/>
      <c r="AJ120" s="166"/>
      <c r="AK120" s="166"/>
      <c r="AL120" s="166"/>
      <c r="AM120" s="166"/>
      <c r="AN120" s="166"/>
      <c r="AO120" s="166"/>
      <c r="AP120" s="166"/>
      <c r="AQ120" s="166"/>
      <c r="AR120" s="166"/>
      <c r="AS120" s="166"/>
      <c r="AT120" s="166"/>
      <c r="AU120" s="166"/>
      <c r="AV120" s="166"/>
      <c r="AW120" s="166"/>
      <c r="AX120" s="166"/>
      <c r="AY120" s="166"/>
      <c r="AZ120" s="166"/>
    </row>
    <row r="121" spans="20:52" ht="39.950000000000003" customHeight="1" x14ac:dyDescent="0.25">
      <c r="T121" s="171"/>
      <c r="U121" s="171"/>
      <c r="V121" s="171"/>
      <c r="W121" s="171"/>
      <c r="X121" s="171"/>
      <c r="Y121" s="171"/>
      <c r="Z121" s="171"/>
      <c r="AA121" s="171"/>
      <c r="AB121" s="171"/>
      <c r="AC121" s="171"/>
      <c r="AD121" s="171"/>
      <c r="AE121" s="171"/>
      <c r="AF121" s="166"/>
      <c r="AG121" s="166"/>
      <c r="AH121" s="166"/>
      <c r="AI121" s="166"/>
      <c r="AJ121" s="166"/>
      <c r="AK121" s="166"/>
      <c r="AL121" s="166"/>
      <c r="AM121" s="166"/>
      <c r="AN121" s="166"/>
      <c r="AO121" s="166"/>
      <c r="AP121" s="166"/>
      <c r="AQ121" s="166"/>
      <c r="AR121" s="166"/>
      <c r="AS121" s="166"/>
      <c r="AT121" s="166"/>
      <c r="AU121" s="166"/>
      <c r="AV121" s="166"/>
      <c r="AW121" s="166"/>
      <c r="AX121" s="166"/>
      <c r="AY121" s="166"/>
      <c r="AZ121" s="166"/>
    </row>
    <row r="122" spans="20:52" ht="39.950000000000003" customHeight="1" x14ac:dyDescent="0.25">
      <c r="T122" s="171"/>
      <c r="U122" s="171"/>
      <c r="V122" s="171"/>
      <c r="W122" s="171"/>
      <c r="X122" s="171"/>
      <c r="Y122" s="171"/>
      <c r="Z122" s="171"/>
      <c r="AA122" s="171"/>
      <c r="AB122" s="171"/>
      <c r="AC122" s="171"/>
      <c r="AD122" s="171"/>
      <c r="AE122" s="171"/>
      <c r="AF122" s="166"/>
      <c r="AG122" s="166"/>
      <c r="AH122" s="166"/>
      <c r="AI122" s="166"/>
      <c r="AJ122" s="166"/>
      <c r="AK122" s="166"/>
      <c r="AL122" s="166"/>
      <c r="AM122" s="166"/>
      <c r="AN122" s="166"/>
      <c r="AO122" s="166"/>
      <c r="AP122" s="166"/>
      <c r="AQ122" s="166"/>
      <c r="AR122" s="166"/>
      <c r="AS122" s="166"/>
      <c r="AT122" s="166"/>
      <c r="AU122" s="166"/>
      <c r="AV122" s="166"/>
      <c r="AW122" s="166"/>
      <c r="AX122" s="166"/>
      <c r="AY122" s="166"/>
      <c r="AZ122" s="166"/>
    </row>
    <row r="123" spans="20:52" ht="39.950000000000003" customHeight="1" x14ac:dyDescent="0.25">
      <c r="T123" s="171"/>
      <c r="U123" s="171"/>
      <c r="V123" s="171"/>
      <c r="W123" s="171"/>
      <c r="X123" s="171"/>
      <c r="Y123" s="171"/>
      <c r="Z123" s="171"/>
      <c r="AA123" s="171"/>
      <c r="AB123" s="171"/>
      <c r="AC123" s="171"/>
      <c r="AD123" s="171"/>
      <c r="AE123" s="171"/>
      <c r="AF123" s="166"/>
      <c r="AG123" s="166"/>
      <c r="AH123" s="166"/>
      <c r="AI123" s="166"/>
      <c r="AJ123" s="166"/>
      <c r="AK123" s="166"/>
      <c r="AL123" s="166"/>
      <c r="AM123" s="166"/>
      <c r="AN123" s="166"/>
      <c r="AO123" s="166"/>
      <c r="AP123" s="166"/>
      <c r="AQ123" s="166"/>
      <c r="AR123" s="166"/>
      <c r="AS123" s="166"/>
      <c r="AT123" s="166"/>
      <c r="AU123" s="166"/>
      <c r="AV123" s="166"/>
      <c r="AW123" s="166"/>
      <c r="AX123" s="166"/>
      <c r="AY123" s="166"/>
      <c r="AZ123" s="166"/>
    </row>
    <row r="124" spans="20:52" ht="39.950000000000003" customHeight="1" x14ac:dyDescent="0.25">
      <c r="T124" s="171"/>
      <c r="U124" s="171"/>
      <c r="V124" s="171"/>
      <c r="W124" s="171"/>
      <c r="X124" s="171"/>
      <c r="Y124" s="171"/>
      <c r="Z124" s="171"/>
      <c r="AA124" s="171"/>
      <c r="AB124" s="171"/>
      <c r="AC124" s="171"/>
      <c r="AD124" s="171"/>
      <c r="AE124" s="171"/>
      <c r="AF124" s="166"/>
      <c r="AG124" s="166"/>
      <c r="AH124" s="166"/>
      <c r="AI124" s="166"/>
      <c r="AJ124" s="166"/>
      <c r="AK124" s="166"/>
      <c r="AL124" s="166"/>
      <c r="AM124" s="166"/>
      <c r="AN124" s="166"/>
      <c r="AO124" s="166"/>
      <c r="AP124" s="166"/>
      <c r="AQ124" s="166"/>
      <c r="AR124" s="166"/>
      <c r="AS124" s="166"/>
      <c r="AT124" s="166"/>
      <c r="AU124" s="166"/>
      <c r="AV124" s="166"/>
      <c r="AW124" s="166"/>
      <c r="AX124" s="166"/>
      <c r="AY124" s="166"/>
      <c r="AZ124" s="166"/>
    </row>
    <row r="125" spans="20:52" ht="39.950000000000003" customHeight="1" x14ac:dyDescent="0.25">
      <c r="T125" s="171"/>
      <c r="U125" s="171"/>
      <c r="V125" s="171"/>
      <c r="W125" s="171"/>
      <c r="X125" s="171"/>
      <c r="Y125" s="171"/>
      <c r="Z125" s="171"/>
      <c r="AA125" s="171"/>
      <c r="AB125" s="171"/>
      <c r="AC125" s="171"/>
      <c r="AD125" s="171"/>
      <c r="AE125" s="171"/>
      <c r="AF125" s="166"/>
      <c r="AG125" s="166"/>
      <c r="AH125" s="166"/>
      <c r="AI125" s="166"/>
      <c r="AJ125" s="166"/>
      <c r="AK125" s="166"/>
      <c r="AL125" s="166"/>
      <c r="AM125" s="166"/>
      <c r="AN125" s="166"/>
      <c r="AO125" s="166"/>
      <c r="AP125" s="166"/>
      <c r="AQ125" s="166"/>
      <c r="AR125" s="166"/>
      <c r="AS125" s="166"/>
      <c r="AT125" s="166"/>
      <c r="AU125" s="166"/>
      <c r="AV125" s="166"/>
      <c r="AW125" s="166"/>
      <c r="AX125" s="166"/>
      <c r="AY125" s="166"/>
      <c r="AZ125" s="166"/>
    </row>
    <row r="126" spans="20:52" ht="39.950000000000003" customHeight="1" x14ac:dyDescent="0.25">
      <c r="T126" s="171"/>
      <c r="U126" s="171"/>
      <c r="V126" s="171"/>
      <c r="W126" s="171"/>
      <c r="X126" s="171"/>
      <c r="Y126" s="171"/>
      <c r="Z126" s="171"/>
      <c r="AA126" s="171"/>
      <c r="AB126" s="171"/>
      <c r="AC126" s="171"/>
      <c r="AD126" s="171"/>
      <c r="AE126" s="171"/>
      <c r="AF126" s="166"/>
      <c r="AG126" s="166"/>
      <c r="AH126" s="166"/>
      <c r="AI126" s="166"/>
      <c r="AJ126" s="166"/>
      <c r="AK126" s="166"/>
      <c r="AL126" s="166"/>
      <c r="AM126" s="166"/>
      <c r="AN126" s="166"/>
      <c r="AO126" s="166"/>
      <c r="AP126" s="166"/>
      <c r="AQ126" s="166"/>
      <c r="AR126" s="166"/>
      <c r="AS126" s="166"/>
      <c r="AT126" s="166"/>
      <c r="AU126" s="166"/>
      <c r="AV126" s="166"/>
      <c r="AW126" s="166"/>
      <c r="AX126" s="166"/>
      <c r="AY126" s="166"/>
      <c r="AZ126" s="166"/>
    </row>
    <row r="127" spans="20:52" ht="39.950000000000003" customHeight="1" x14ac:dyDescent="0.25">
      <c r="T127" s="171"/>
      <c r="U127" s="171"/>
      <c r="V127" s="171"/>
      <c r="W127" s="171"/>
      <c r="X127" s="171"/>
      <c r="Y127" s="171"/>
      <c r="Z127" s="171"/>
      <c r="AA127" s="171"/>
      <c r="AB127" s="171"/>
      <c r="AC127" s="171"/>
      <c r="AD127" s="171"/>
      <c r="AE127" s="171"/>
      <c r="AF127" s="166"/>
      <c r="AG127" s="166"/>
      <c r="AH127" s="166"/>
      <c r="AI127" s="166"/>
      <c r="AJ127" s="166"/>
      <c r="AK127" s="166"/>
      <c r="AL127" s="166"/>
      <c r="AM127" s="166"/>
      <c r="AN127" s="166"/>
      <c r="AO127" s="166"/>
      <c r="AP127" s="166"/>
      <c r="AQ127" s="166"/>
      <c r="AR127" s="166"/>
      <c r="AS127" s="166"/>
      <c r="AT127" s="166"/>
      <c r="AU127" s="166"/>
      <c r="AV127" s="166"/>
      <c r="AW127" s="166"/>
      <c r="AX127" s="166"/>
      <c r="AY127" s="166"/>
      <c r="AZ127" s="166"/>
    </row>
    <row r="128" spans="20:52" ht="39.950000000000003" customHeight="1" x14ac:dyDescent="0.25">
      <c r="T128" s="171"/>
      <c r="U128" s="171"/>
      <c r="V128" s="171"/>
      <c r="W128" s="171"/>
      <c r="X128" s="171"/>
      <c r="Y128" s="171"/>
      <c r="Z128" s="171"/>
      <c r="AA128" s="171"/>
      <c r="AB128" s="171"/>
      <c r="AC128" s="171"/>
      <c r="AD128" s="171"/>
      <c r="AE128" s="171"/>
      <c r="AF128" s="166"/>
      <c r="AG128" s="166"/>
      <c r="AH128" s="166"/>
      <c r="AI128" s="166"/>
      <c r="AJ128" s="166"/>
      <c r="AK128" s="166"/>
      <c r="AL128" s="166"/>
      <c r="AM128" s="166"/>
      <c r="AN128" s="166"/>
      <c r="AO128" s="166"/>
      <c r="AP128" s="166"/>
      <c r="AQ128" s="166"/>
      <c r="AR128" s="166"/>
      <c r="AS128" s="166"/>
      <c r="AT128" s="166"/>
      <c r="AU128" s="166"/>
      <c r="AV128" s="166"/>
      <c r="AW128" s="166"/>
      <c r="AX128" s="166"/>
      <c r="AY128" s="166"/>
      <c r="AZ128" s="166"/>
    </row>
    <row r="129" spans="20:52" ht="39.950000000000003" customHeight="1" x14ac:dyDescent="0.25">
      <c r="T129" s="171"/>
      <c r="U129" s="171"/>
      <c r="V129" s="171"/>
      <c r="W129" s="171"/>
      <c r="X129" s="171"/>
      <c r="Y129" s="171"/>
      <c r="Z129" s="171"/>
      <c r="AA129" s="171"/>
      <c r="AB129" s="171"/>
      <c r="AC129" s="171"/>
      <c r="AD129" s="171"/>
      <c r="AE129" s="171"/>
      <c r="AF129" s="166"/>
      <c r="AG129" s="166"/>
      <c r="AH129" s="166"/>
      <c r="AI129" s="166"/>
      <c r="AJ129" s="166"/>
      <c r="AK129" s="166"/>
      <c r="AL129" s="166"/>
      <c r="AM129" s="166"/>
      <c r="AN129" s="166"/>
      <c r="AO129" s="166"/>
      <c r="AP129" s="166"/>
      <c r="AQ129" s="166"/>
      <c r="AR129" s="166"/>
      <c r="AS129" s="166"/>
      <c r="AT129" s="166"/>
      <c r="AU129" s="166"/>
      <c r="AV129" s="166"/>
      <c r="AW129" s="166"/>
      <c r="AX129" s="166"/>
      <c r="AY129" s="166"/>
      <c r="AZ129" s="166"/>
    </row>
    <row r="130" spans="20:52" ht="39.950000000000003" customHeight="1" x14ac:dyDescent="0.25">
      <c r="T130" s="171"/>
      <c r="U130" s="171"/>
      <c r="V130" s="171"/>
      <c r="W130" s="171"/>
      <c r="X130" s="171"/>
      <c r="Y130" s="171"/>
      <c r="Z130" s="171"/>
      <c r="AA130" s="171"/>
      <c r="AB130" s="171"/>
      <c r="AC130" s="171"/>
      <c r="AD130" s="171"/>
      <c r="AE130" s="171"/>
      <c r="AF130" s="166"/>
      <c r="AG130" s="166"/>
      <c r="AH130" s="166"/>
      <c r="AI130" s="166"/>
      <c r="AJ130" s="166"/>
      <c r="AK130" s="166"/>
      <c r="AL130" s="166"/>
      <c r="AM130" s="166"/>
      <c r="AN130" s="166"/>
      <c r="AO130" s="166"/>
      <c r="AP130" s="166"/>
      <c r="AQ130" s="166"/>
      <c r="AR130" s="166"/>
      <c r="AS130" s="166"/>
      <c r="AT130" s="166"/>
      <c r="AU130" s="166"/>
      <c r="AV130" s="166"/>
      <c r="AW130" s="166"/>
      <c r="AX130" s="166"/>
      <c r="AY130" s="166"/>
      <c r="AZ130" s="166"/>
    </row>
    <row r="131" spans="20:52" ht="39.950000000000003" customHeight="1" x14ac:dyDescent="0.25"/>
    <row r="132" spans="20:52" ht="39.950000000000003" customHeight="1" x14ac:dyDescent="0.25"/>
    <row r="133" spans="20:52" ht="39.950000000000003" customHeight="1" x14ac:dyDescent="0.25"/>
    <row r="134" spans="20:52" ht="39.950000000000003" customHeight="1" x14ac:dyDescent="0.25"/>
    <row r="135" spans="20:52" ht="39.950000000000003" customHeight="1" x14ac:dyDescent="0.25"/>
    <row r="136" spans="20:52" ht="39.950000000000003" customHeight="1" x14ac:dyDescent="0.25"/>
    <row r="137" spans="20:52" ht="39.950000000000003" customHeight="1" x14ac:dyDescent="0.25"/>
    <row r="138" spans="20:52" ht="39.950000000000003" customHeight="1" x14ac:dyDescent="0.25"/>
    <row r="139" spans="20:52" ht="39.950000000000003" customHeight="1" x14ac:dyDescent="0.25"/>
    <row r="140" spans="20:52" ht="39.950000000000003" customHeight="1" x14ac:dyDescent="0.25"/>
    <row r="141" spans="20:52" ht="39.950000000000003" customHeight="1" x14ac:dyDescent="0.25"/>
    <row r="142" spans="20:52" ht="39.950000000000003" customHeight="1" x14ac:dyDescent="0.25"/>
    <row r="143" spans="20:52" ht="39.950000000000003" customHeight="1" x14ac:dyDescent="0.25"/>
    <row r="144" spans="20:52" ht="39.950000000000003" customHeight="1" x14ac:dyDescent="0.25"/>
    <row r="145" ht="39.950000000000003" customHeight="1" x14ac:dyDescent="0.25"/>
    <row r="146" ht="39.950000000000003" customHeight="1" x14ac:dyDescent="0.25"/>
    <row r="147" ht="39.950000000000003" customHeight="1" x14ac:dyDescent="0.25"/>
    <row r="148" ht="39.950000000000003" customHeight="1" x14ac:dyDescent="0.25"/>
    <row r="149" ht="39.950000000000003" customHeight="1" x14ac:dyDescent="0.25"/>
    <row r="150" ht="39.950000000000003" customHeight="1" x14ac:dyDescent="0.25"/>
    <row r="151" ht="39.950000000000003" customHeight="1" x14ac:dyDescent="0.25"/>
    <row r="152" ht="39.950000000000003" customHeight="1" x14ac:dyDescent="0.25"/>
    <row r="153" ht="39.950000000000003" customHeight="1" x14ac:dyDescent="0.25"/>
    <row r="154" ht="39.950000000000003" customHeight="1" x14ac:dyDescent="0.25"/>
    <row r="155" ht="39.950000000000003" customHeight="1" x14ac:dyDescent="0.25"/>
    <row r="156" ht="39.950000000000003" customHeight="1" x14ac:dyDescent="0.25"/>
    <row r="157" ht="39.950000000000003" customHeight="1" x14ac:dyDescent="0.25"/>
    <row r="158" ht="39.950000000000003" customHeight="1" x14ac:dyDescent="0.25"/>
    <row r="159" ht="39.950000000000003" customHeight="1" x14ac:dyDescent="0.25"/>
    <row r="160"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sheetData>
  <mergeCells count="22">
    <mergeCell ref="K1:S1"/>
    <mergeCell ref="A2:S2"/>
    <mergeCell ref="A1:B1"/>
    <mergeCell ref="C1:I1"/>
    <mergeCell ref="AK1:AK2"/>
    <mergeCell ref="AG1:AG2"/>
    <mergeCell ref="V1:V2"/>
    <mergeCell ref="W1:W2"/>
    <mergeCell ref="X1:X2"/>
    <mergeCell ref="Y1:Y2"/>
    <mergeCell ref="Z1:Z2"/>
    <mergeCell ref="AA1:AA2"/>
    <mergeCell ref="U1:U2"/>
    <mergeCell ref="T1:T2"/>
    <mergeCell ref="AH1:AH2"/>
    <mergeCell ref="AI1:AI2"/>
    <mergeCell ref="AJ1:AJ2"/>
    <mergeCell ref="AB1:AB2"/>
    <mergeCell ref="AC1:AC2"/>
    <mergeCell ref="AD1:AD2"/>
    <mergeCell ref="AE1:AE2"/>
    <mergeCell ref="AF1:AF2"/>
  </mergeCells>
  <conditionalFormatting sqref="Z4:AE37 T4:V37 T39:V58 Z39:AE58 T38:AK38">
    <cfRule type="cellIs" dxfId="28" priority="1" stopIfTrue="1" operator="greaterThan">
      <formula>0</formula>
    </cfRule>
    <cfRule type="cellIs" dxfId="27" priority="2" stopIfTrue="1" operator="greaterThan">
      <formula>0</formula>
    </cfRule>
    <cfRule type="cellIs" dxfId="26" priority="3" stopIfTrue="1" operator="greaterThan">
      <formula>0</formula>
    </cfRule>
  </conditionalFormatting>
  <hyperlinks>
    <hyperlink ref="D478" r:id="rId1" display="https://www.havan.com.br/mangueira-para-gas-de-cozinha-glp-1-20m-durin-05207.html" xr:uid="{71B9FD59-39D4-4B11-AFB5-5E8DDAD7479D}"/>
  </hyperlink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18</vt:i4>
      </vt:variant>
    </vt:vector>
  </HeadingPairs>
  <TitlesOfParts>
    <vt:vector size="18" baseType="lpstr">
      <vt:lpstr>Dashboard</vt:lpstr>
      <vt:lpstr>Dados Dashboard</vt:lpstr>
      <vt:lpstr>Reitoria - SEAL</vt:lpstr>
      <vt:lpstr>ESAG</vt:lpstr>
      <vt:lpstr>CEART</vt:lpstr>
      <vt:lpstr>FAED</vt:lpstr>
      <vt:lpstr>CEAD</vt:lpstr>
      <vt:lpstr>CEFID</vt:lpstr>
      <vt:lpstr>CERES</vt:lpstr>
      <vt:lpstr>CESFI</vt:lpstr>
      <vt:lpstr>CCT</vt:lpstr>
      <vt:lpstr>CEPLAN</vt:lpstr>
      <vt:lpstr>CEAVI</vt:lpstr>
      <vt:lpstr>CAV</vt:lpstr>
      <vt:lpstr>CEO</vt:lpstr>
      <vt:lpstr>CESMO</vt:lpstr>
      <vt:lpstr>GESTOR da Ata</vt:lpstr>
      <vt:lpstr>CARONA-uso exclusivo do GESTOR!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LETÍCIA-SEGECON/FPOLIS</cp:lastModifiedBy>
  <cp:lastPrinted>2018-01-24T18:18:49Z</cp:lastPrinted>
  <dcterms:created xsi:type="dcterms:W3CDTF">2010-06-19T20:43:11Z</dcterms:created>
  <dcterms:modified xsi:type="dcterms:W3CDTF">2025-02-04T21:37:51Z</dcterms:modified>
</cp:coreProperties>
</file>